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optimabanksa.sharepoint.com/sites/StrategyIR/Strategy  IR/Results deliverables/2Q 2026/Final/"/>
    </mc:Choice>
  </mc:AlternateContent>
  <xr:revisionPtr revIDLastSave="25" documentId="8_{BAC661C8-ACDA-4343-9581-767826B393EF}" xr6:coauthVersionLast="47" xr6:coauthVersionMax="47" xr10:uidLastSave="{0FE48E9C-8A18-45C4-BB34-7B99239FA70F}"/>
  <bookViews>
    <workbookView xWindow="28680" yWindow="-120" windowWidth="29040" windowHeight="15720" tabRatio="584" activeTab="1" xr2:uid="{00000000-000D-0000-FFFF-FFFF00000000}"/>
  </bookViews>
  <sheets>
    <sheet name="Cover" sheetId="45" r:id="rId1"/>
    <sheet name="Dashboard" sheetId="74" r:id="rId2"/>
    <sheet name="KPIs" sheetId="40" r:id="rId3"/>
    <sheet name="ΙΣΟΛΟΓΙΣΜΟΣ" sheetId="76" state="hidden" r:id="rId4"/>
    <sheet name="ΙΣΟΛΟΓΙΣΜΟΣ (2)" sheetId="78" state="hidden" r:id="rId5"/>
    <sheet name="Balance Sheet" sheetId="24" r:id="rId6"/>
    <sheet name="ΚΑΤΑΣΤΑΣΗ ΑΠΟΤΕΛΕΣΜΑΤΩΝ" sheetId="75" state="hidden" r:id="rId7"/>
    <sheet name="ΚΑΤΑΣΤΑΣΗ ΑΠΟΤΕΛΕΣΜΑΤΩΝ (2)" sheetId="77" state="hidden" r:id="rId8"/>
    <sheet name="P&amp;L" sheetId="19" r:id="rId9"/>
    <sheet name="NII NFI" sheetId="62" r:id="rId10"/>
    <sheet name="Loans" sheetId="63" r:id="rId11"/>
    <sheet name="Customer Funds" sheetId="64" r:id="rId12"/>
    <sheet name="Securities" sheetId="65" r:id="rId13"/>
    <sheet name="Capital" sheetId="11" r:id="rId14"/>
    <sheet name="Asset Quality" sheetId="59" r:id="rId15"/>
    <sheet name="IFRS9 stages" sheetId="60" r:id="rId16"/>
    <sheet name="Glossary" sheetId="43" r:id="rId17"/>
  </sheets>
  <externalReferences>
    <externalReference r:id="rId18"/>
    <externalReference r:id="rId19"/>
    <externalReference r:id="rId20"/>
  </externalReferences>
  <definedNames>
    <definedName name="_AC112829" localSheetId="14">#REF!</definedName>
    <definedName name="_AC112829" localSheetId="5">#REF!</definedName>
    <definedName name="_AC112829" localSheetId="11">#REF!</definedName>
    <definedName name="_AC112829" localSheetId="15">#REF!</definedName>
    <definedName name="_AC112829" localSheetId="10">#REF!</definedName>
    <definedName name="_AC112829" localSheetId="9">#REF!</definedName>
    <definedName name="_AC112829" localSheetId="12">#REF!</definedName>
    <definedName name="_AC112829">#REF!</definedName>
    <definedName name="_Fill" localSheetId="14" hidden="1">#REF!</definedName>
    <definedName name="_Fill" hidden="1">#REF!</definedName>
    <definedName name="_xlnm._FilterDatabase" localSheetId="6" hidden="1">'ΚΑΤΑΣΤΑΣΗ ΑΠΟΤΕΛΕΣΜΑΤΩΝ'!$A$9:$O$77</definedName>
    <definedName name="_xlnm._FilterDatabase" localSheetId="7" hidden="1">'ΚΑΤΑΣΤΑΣΗ ΑΠΟΤΕΛΕΣΜΑΤΩΝ (2)'!$A$9:$N$77</definedName>
    <definedName name="a" localSheetId="0">'[1]00'!$D$17</definedName>
    <definedName name="a" localSheetId="11">#REF!</definedName>
    <definedName name="a" localSheetId="1">'[1]00'!$D$17</definedName>
    <definedName name="a" localSheetId="2">'[1]00'!$D$17</definedName>
    <definedName name="a" localSheetId="10">#REF!</definedName>
    <definedName name="a" localSheetId="9">#REF!</definedName>
    <definedName name="a" localSheetId="12">#REF!</definedName>
    <definedName name="a">#REF!</definedName>
    <definedName name="ab" localSheetId="0">'[1]00'!$D$17</definedName>
    <definedName name="ab" localSheetId="11">#REF!</definedName>
    <definedName name="ab" localSheetId="1">'[1]00'!$D$17</definedName>
    <definedName name="ab" localSheetId="2">'[1]00'!$D$17</definedName>
    <definedName name="ab" localSheetId="10">#REF!</definedName>
    <definedName name="ab" localSheetId="9">#REF!</definedName>
    <definedName name="ab" localSheetId="12">#REF!</definedName>
    <definedName name="ab">#REF!</definedName>
    <definedName name="ac" localSheetId="0">'[1]00'!$D$18</definedName>
    <definedName name="ac" localSheetId="11">#REF!</definedName>
    <definedName name="ac" localSheetId="1">'[1]00'!$D$18</definedName>
    <definedName name="ac" localSheetId="2">'[1]00'!$D$18</definedName>
    <definedName name="ac" localSheetId="10">#REF!</definedName>
    <definedName name="ac" localSheetId="9">#REF!</definedName>
    <definedName name="ac" localSheetId="12">#REF!</definedName>
    <definedName name="ac">#REF!</definedName>
    <definedName name="AdditionalCompaniesDetails_3" localSheetId="14">#REF!</definedName>
    <definedName name="AdditionalCompaniesDetails_3" localSheetId="11">#REF!</definedName>
    <definedName name="AdditionalCompaniesDetails_3" localSheetId="15">#REF!</definedName>
    <definedName name="AdditionalCompaniesDetails_3" localSheetId="10">#REF!</definedName>
    <definedName name="AdditionalCompaniesDetails_3" localSheetId="9">#REF!</definedName>
    <definedName name="AdditionalCompaniesDetails_3" localSheetId="12">#REF!</definedName>
    <definedName name="AdditionalCompaniesDetails_3">#REF!</definedName>
    <definedName name="AdditionalInfo_3" localSheetId="14">#REF!</definedName>
    <definedName name="AdditionalInfo_3">#REF!</definedName>
    <definedName name="AdditionalInfo_Descriptions_3" localSheetId="14">#REF!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4" hidden="1">#REF!</definedName>
    <definedName name="AS2TickmarkLS" localSheetId="11" hidden="1">#REF!</definedName>
    <definedName name="AS2TickmarkLS" localSheetId="15" hidden="1">#REF!</definedName>
    <definedName name="AS2TickmarkLS" localSheetId="10" hidden="1">#REF!</definedName>
    <definedName name="AS2TickmarkLS" localSheetId="9" hidden="1">#REF!</definedName>
    <definedName name="AS2TickmarkLS" localSheetId="12" hidden="1">#REF!</definedName>
    <definedName name="AS2TickmarkLS" hidden="1">#REF!</definedName>
    <definedName name="AS2VersionLS" hidden="1">300</definedName>
    <definedName name="BalanceDetails_3" localSheetId="14">#REF!</definedName>
    <definedName name="BalanceDetails_3" localSheetId="11">#REF!</definedName>
    <definedName name="BalanceDetails_3" localSheetId="15">#REF!</definedName>
    <definedName name="BalanceDetails_3" localSheetId="10">#REF!</definedName>
    <definedName name="BalanceDetails_3" localSheetId="9">#REF!</definedName>
    <definedName name="BalanceDetails_3" localSheetId="12">#REF!</definedName>
    <definedName name="BalanceDetails_3">#REF!</definedName>
    <definedName name="BC" localSheetId="14">#REF!</definedName>
    <definedName name="BC">#REF!</definedName>
    <definedName name="BG_Del" hidden="1">15</definedName>
    <definedName name="BG_Ins" hidden="1">4</definedName>
    <definedName name="BG_Mod" hidden="1">6</definedName>
    <definedName name="Bonds2" localSheetId="14">#REF!</definedName>
    <definedName name="Bonds2" localSheetId="5">#REF!</definedName>
    <definedName name="Bonds2" localSheetId="11">#REF!</definedName>
    <definedName name="Bonds2" localSheetId="1">#REF!</definedName>
    <definedName name="Bonds2" localSheetId="16">#REF!</definedName>
    <definedName name="Bonds2" localSheetId="15">#REF!</definedName>
    <definedName name="Bonds2" localSheetId="10">#REF!</definedName>
    <definedName name="Bonds2" localSheetId="9">#REF!</definedName>
    <definedName name="Bonds2" localSheetId="8">#REF!</definedName>
    <definedName name="Bonds2" localSheetId="12">#REF!</definedName>
    <definedName name="Bonds2">#REF!</definedName>
    <definedName name="CashFlowsMethod1_3" localSheetId="14">#REF!</definedName>
    <definedName name="CashFlowsMethod1_3">#REF!</definedName>
    <definedName name="CashFlowsMethod2_3" localSheetId="14">#REF!</definedName>
    <definedName name="CashFlowsMethod2_3">#REF!</definedName>
    <definedName name="Chart_of_Accounts_of_ICP" localSheetId="14">#REF!</definedName>
    <definedName name="Chart_of_Accounts_of_ICP" localSheetId="5">#REF!</definedName>
    <definedName name="Chart_of_Accounts_of_ICP" localSheetId="1">#REF!</definedName>
    <definedName name="Chart_of_Accounts_of_ICP" localSheetId="16">#REF!</definedName>
    <definedName name="Chart_of_Accounts_of_ICP" localSheetId="15">#REF!</definedName>
    <definedName name="Chart_of_Accounts_of_ICP" localSheetId="8">#REF!</definedName>
    <definedName name="Chart_of_Accounts_of_ICP">#REF!</definedName>
    <definedName name="CI" localSheetId="14">#REF!</definedName>
    <definedName name="CI" localSheetId="5">#REF!</definedName>
    <definedName name="CI" localSheetId="1">#REF!</definedName>
    <definedName name="CI" localSheetId="16">#REF!</definedName>
    <definedName name="CI" localSheetId="15">#REF!</definedName>
    <definedName name="CI" localSheetId="8">#REF!</definedName>
    <definedName name="CI">#REF!</definedName>
    <definedName name="CIAccount" localSheetId="14">#REF!</definedName>
    <definedName name="CIAccount" localSheetId="5">#REF!</definedName>
    <definedName name="CIAccount" localSheetId="8">#REF!</definedName>
    <definedName name="CIAccount">#REF!</definedName>
    <definedName name="COR15_AccountingTreatmentCodeList" localSheetId="14">#REF!</definedName>
    <definedName name="COR15_AccountingTreatmentCodeList" localSheetId="5">#REF!</definedName>
    <definedName name="COR15_AccountingTreatmentCodeList" localSheetId="8">#REF!</definedName>
    <definedName name="COR15_AccountingTreatmentCodeList">#REF!</definedName>
    <definedName name="CU_CU3_3_labels" localSheetId="14">#REF!</definedName>
    <definedName name="CU_CU3_3_labels" localSheetId="5">#REF!</definedName>
    <definedName name="CU_CU3_3_labels" localSheetId="8">#REF!</definedName>
    <definedName name="CU_CU3_3_labels">#REF!</definedName>
    <definedName name="_xlnm.Database" localSheetId="14">#REF!</definedName>
    <definedName name="_xlnm.Database">#REF!</definedName>
    <definedName name="EBA_CounterpartySectorCodeList" localSheetId="14">#REF!</definedName>
    <definedName name="EBA_CounterpartySectorCodeList" localSheetId="5">#REF!</definedName>
    <definedName name="EBA_CounterpartySectorCodeList" localSheetId="8">#REF!</definedName>
    <definedName name="EBA_CounterpartySectorCodeList">#REF!</definedName>
    <definedName name="EBA_CountryCodeList" localSheetId="14">#REF!</definedName>
    <definedName name="EBA_CountryCodeList" localSheetId="5">#REF!</definedName>
    <definedName name="EBA_CountryCodeList" localSheetId="8">#REF!</definedName>
    <definedName name="EBA_CountryCodeList">#REF!</definedName>
    <definedName name="EBA_CurrencyCodeList" localSheetId="14">#REF!</definedName>
    <definedName name="EBA_CurrencyCodeList" localSheetId="5">#REF!</definedName>
    <definedName name="EBA_CurrencyCodeList" localSheetId="8">#REF!</definedName>
    <definedName name="EBA_CurrencyCodeList">#REF!</definedName>
    <definedName name="EBA_GroupStructureCodeList" localSheetId="14">#REF!</definedName>
    <definedName name="EBA_GroupStructureCodeList" localSheetId="5">#REF!</definedName>
    <definedName name="EBA_GroupStructureCodeList" localSheetId="8">#REF!</definedName>
    <definedName name="EBA_GroupStructureCodeList">#REF!</definedName>
    <definedName name="EBA_NaceCodeList" localSheetId="14">#REF!</definedName>
    <definedName name="EBA_NaceCodeList" localSheetId="5">#REF!</definedName>
    <definedName name="EBA_NaceCodeList" localSheetId="8">#REF!</definedName>
    <definedName name="EBA_NaceCodeList">#REF!</definedName>
    <definedName name="EBA_ProductTypeCodeList" localSheetId="14">#REF!</definedName>
    <definedName name="EBA_ProductTypeCodeList" localSheetId="5">#REF!</definedName>
    <definedName name="EBA_ProductTypeCodeList" localSheetId="8">#REF!</definedName>
    <definedName name="EBA_ProductTypeCodeList">#REF!</definedName>
    <definedName name="ei107_labels" localSheetId="14">#REF!</definedName>
    <definedName name="ei107_labels" localSheetId="5">#REF!</definedName>
    <definedName name="ei107_labels" localSheetId="8">#REF!</definedName>
    <definedName name="ei107_labels">#REF!</definedName>
    <definedName name="ei144_labels" localSheetId="14">#REF!</definedName>
    <definedName name="ei144_labels" localSheetId="5">#REF!</definedName>
    <definedName name="ei144_labels" localSheetId="8">#REF!</definedName>
    <definedName name="ei144_labels">#REF!</definedName>
    <definedName name="ei145_labels" localSheetId="14">#REF!</definedName>
    <definedName name="ei145_labels" localSheetId="5">#REF!</definedName>
    <definedName name="ei145_labels" localSheetId="8">#REF!</definedName>
    <definedName name="ei145_labels">#REF!</definedName>
    <definedName name="ei152_labels" localSheetId="14">#REF!</definedName>
    <definedName name="ei152_labels" localSheetId="5">#REF!</definedName>
    <definedName name="ei152_labels" localSheetId="8">#REF!</definedName>
    <definedName name="ei152_labels">#REF!</definedName>
    <definedName name="ei219_labels" localSheetId="14">#REF!</definedName>
    <definedName name="ei219_labels" localSheetId="5">#REF!</definedName>
    <definedName name="ei219_labels" localSheetId="8">#REF!</definedName>
    <definedName name="ei219_labels">#REF!</definedName>
    <definedName name="ei350_labels" localSheetId="14">#REF!</definedName>
    <definedName name="ei350_labels" localSheetId="5">#REF!</definedName>
    <definedName name="ei350_labels" localSheetId="8">#REF!</definedName>
    <definedName name="ei350_labels">#REF!</definedName>
    <definedName name="ei351_labels" localSheetId="14">#REF!</definedName>
    <definedName name="ei351_labels" localSheetId="5">#REF!</definedName>
    <definedName name="ei351_labels" localSheetId="8">#REF!</definedName>
    <definedName name="ei351_labels">#REF!</definedName>
    <definedName name="ei358_labels" localSheetId="14">#REF!</definedName>
    <definedName name="ei358_labels" localSheetId="5">#REF!</definedName>
    <definedName name="ei358_labels" localSheetId="8">#REF!</definedName>
    <definedName name="ei358_labels">#REF!</definedName>
    <definedName name="ei359_labels" localSheetId="14">#REF!</definedName>
    <definedName name="ei359_labels" localSheetId="5">#REF!</definedName>
    <definedName name="ei359_labels" localSheetId="8">#REF!</definedName>
    <definedName name="ei359_labels">#REF!</definedName>
    <definedName name="ei822_labels" localSheetId="14">#REF!</definedName>
    <definedName name="ei822_labels" localSheetId="5">#REF!</definedName>
    <definedName name="ei822_labels" localSheetId="8">#REF!</definedName>
    <definedName name="ei822_labels">#REF!</definedName>
    <definedName name="EKS_AdditionalCompaniesDetails" localSheetId="14">#REF!</definedName>
    <definedName name="EKS_AdditionalCompaniesDetails">#REF!</definedName>
    <definedName name="EKS_AdditionalInfo" localSheetId="14">#REF!</definedName>
    <definedName name="EKS_AdditionalInfo">#REF!</definedName>
    <definedName name="EKS_BalanceDetails" localSheetId="14">#REF!</definedName>
    <definedName name="EKS_BalanceDetails">#REF!</definedName>
    <definedName name="EKS_CashFlows" localSheetId="14">#REF!</definedName>
    <definedName name="EKS_CashFlows">#REF!</definedName>
    <definedName name="EKS_IAS_Adjustments" localSheetId="14">#REF!</definedName>
    <definedName name="EKS_IAS_Adjustments">#REF!</definedName>
    <definedName name="EKS_PeriodFinancialResults" localSheetId="14">#REF!</definedName>
    <definedName name="EKS_PeriodFinancialResults">#REF!</definedName>
    <definedName name="EKS_PeriodNetWorthChanges" localSheetId="14">#REF!</definedName>
    <definedName name="EKS_PeriodNetWorthChanges">#REF!</definedName>
    <definedName name="EKS_UnifiedAdditionalInfo" localSheetId="14">#REF!</definedName>
    <definedName name="EKS_UnifiedAdditionalInfo">#REF!</definedName>
    <definedName name="EKS_UnifiedCompanies" localSheetId="14">#REF!</definedName>
    <definedName name="EKS_UnifiedCompanies">#REF!</definedName>
    <definedName name="ewqf" localSheetId="14" hidden="1">#REF!</definedName>
    <definedName name="ewqf" hidden="1">#REF!</definedName>
    <definedName name="GeneralInfo_3" localSheetId="14">#REF!</definedName>
    <definedName name="GeneralInfo_3">#REF!</definedName>
    <definedName name="GeneralInfo_Descriptions_3" localSheetId="14">#REF!</definedName>
    <definedName name="GeneralInfo_Descriptions_3">#REF!</definedName>
    <definedName name="I4_111_E" localSheetId="14">#REF!</definedName>
    <definedName name="I4_111_E" localSheetId="5">#REF!</definedName>
    <definedName name="I4_111_E" localSheetId="8">#REF!</definedName>
    <definedName name="I4_111_E">#REF!</definedName>
    <definedName name="I4_111_I" localSheetId="14">#REF!</definedName>
    <definedName name="I4_111_I" localSheetId="5">#REF!</definedName>
    <definedName name="I4_111_I" localSheetId="8">#REF!</definedName>
    <definedName name="I4_111_I">#REF!</definedName>
    <definedName name="I4_111010_E" localSheetId="14">#REF!</definedName>
    <definedName name="I4_111010_E" localSheetId="5">#REF!</definedName>
    <definedName name="I4_111010_E" localSheetId="8">#REF!</definedName>
    <definedName name="I4_111010_E">#REF!</definedName>
    <definedName name="I4_111010_I" localSheetId="14">#REF!</definedName>
    <definedName name="I4_111010_I" localSheetId="5">#REF!</definedName>
    <definedName name="I4_111010_I" localSheetId="8">#REF!</definedName>
    <definedName name="I4_111010_I">#REF!</definedName>
    <definedName name="I4_111011_E" localSheetId="14">#REF!</definedName>
    <definedName name="I4_111011_E" localSheetId="5">#REF!</definedName>
    <definedName name="I4_111011_E" localSheetId="8">#REF!</definedName>
    <definedName name="I4_111011_E">#REF!</definedName>
    <definedName name="I4_111011_I" localSheetId="14">#REF!</definedName>
    <definedName name="I4_111011_I" localSheetId="5">#REF!</definedName>
    <definedName name="I4_111011_I" localSheetId="8">#REF!</definedName>
    <definedName name="I4_111011_I">#REF!</definedName>
    <definedName name="I4_111012_E" localSheetId="14">#REF!</definedName>
    <definedName name="I4_111012_E" localSheetId="5">#REF!</definedName>
    <definedName name="I4_111012_E" localSheetId="8">#REF!</definedName>
    <definedName name="I4_111012_E">#REF!</definedName>
    <definedName name="I4_111012_I" localSheetId="14">#REF!</definedName>
    <definedName name="I4_111012_I" localSheetId="5">#REF!</definedName>
    <definedName name="I4_111012_I" localSheetId="8">#REF!</definedName>
    <definedName name="I4_111012_I">#REF!</definedName>
    <definedName name="I4_111013_E" localSheetId="14">#REF!</definedName>
    <definedName name="I4_111013_E" localSheetId="5">#REF!</definedName>
    <definedName name="I4_111013_E" localSheetId="8">#REF!</definedName>
    <definedName name="I4_111013_E">#REF!</definedName>
    <definedName name="I4_111013_I" localSheetId="14">#REF!</definedName>
    <definedName name="I4_111013_I" localSheetId="5">#REF!</definedName>
    <definedName name="I4_111013_I" localSheetId="8">#REF!</definedName>
    <definedName name="I4_111013_I">#REF!</definedName>
    <definedName name="I4_1113_I" localSheetId="14">#REF!</definedName>
    <definedName name="I4_1113_I" localSheetId="5">#REF!</definedName>
    <definedName name="I4_1113_I" localSheetId="8">#REF!</definedName>
    <definedName name="I4_1113_I">#REF!</definedName>
    <definedName name="I4_1115_E" localSheetId="14">#REF!</definedName>
    <definedName name="I4_1115_E" localSheetId="5">#REF!</definedName>
    <definedName name="I4_1115_E" localSheetId="8">#REF!</definedName>
    <definedName name="I4_1115_E">#REF!</definedName>
    <definedName name="I4_1115_I" localSheetId="14">#REF!</definedName>
    <definedName name="I4_1115_I" localSheetId="5">#REF!</definedName>
    <definedName name="I4_1115_I" localSheetId="8">#REF!</definedName>
    <definedName name="I4_1115_I">#REF!</definedName>
    <definedName name="I4_1116_E" localSheetId="14">#REF!</definedName>
    <definedName name="I4_1116_E" localSheetId="5">#REF!</definedName>
    <definedName name="I4_1116_E" localSheetId="8">#REF!</definedName>
    <definedName name="I4_1116_E">#REF!</definedName>
    <definedName name="I4_1116_I" localSheetId="14">#REF!</definedName>
    <definedName name="I4_1116_I" localSheetId="5">#REF!</definedName>
    <definedName name="I4_1116_I" localSheetId="8">#REF!</definedName>
    <definedName name="I4_1116_I">#REF!</definedName>
    <definedName name="I4_1117_E" localSheetId="14">#REF!</definedName>
    <definedName name="I4_1117_E" localSheetId="5">#REF!</definedName>
    <definedName name="I4_1117_E" localSheetId="8">#REF!</definedName>
    <definedName name="I4_1117_E">#REF!</definedName>
    <definedName name="I4_1117_I" localSheetId="14">#REF!</definedName>
    <definedName name="I4_1117_I" localSheetId="5">#REF!</definedName>
    <definedName name="I4_1117_I" localSheetId="8">#REF!</definedName>
    <definedName name="I4_1117_I">#REF!</definedName>
    <definedName name="I4_1118_E" localSheetId="14">#REF!</definedName>
    <definedName name="I4_1118_E" localSheetId="5">#REF!</definedName>
    <definedName name="I4_1118_E" localSheetId="8">#REF!</definedName>
    <definedName name="I4_1118_E">#REF!</definedName>
    <definedName name="I4_1118_I" localSheetId="14">#REF!</definedName>
    <definedName name="I4_1118_I" localSheetId="5">#REF!</definedName>
    <definedName name="I4_1118_I" localSheetId="8">#REF!</definedName>
    <definedName name="I4_1118_I">#REF!</definedName>
    <definedName name="I4_112013_E" localSheetId="14">#REF!</definedName>
    <definedName name="I4_112013_E" localSheetId="5">#REF!</definedName>
    <definedName name="I4_112013_E" localSheetId="8">#REF!</definedName>
    <definedName name="I4_112013_E">#REF!</definedName>
    <definedName name="I4_112013_I" localSheetId="14">#REF!</definedName>
    <definedName name="I4_112013_I" localSheetId="5">#REF!</definedName>
    <definedName name="I4_112013_I" localSheetId="8">#REF!</definedName>
    <definedName name="I4_112013_I">#REF!</definedName>
    <definedName name="I4_113010_E" localSheetId="14">#REF!</definedName>
    <definedName name="I4_113010_E" localSheetId="5">#REF!</definedName>
    <definedName name="I4_113010_E" localSheetId="8">#REF!</definedName>
    <definedName name="I4_113010_E">#REF!</definedName>
    <definedName name="I4_113010_I" localSheetId="14">#REF!</definedName>
    <definedName name="I4_113010_I" localSheetId="5">#REF!</definedName>
    <definedName name="I4_113010_I" localSheetId="8">#REF!</definedName>
    <definedName name="I4_113010_I">#REF!</definedName>
    <definedName name="I4_113011_E" localSheetId="14">#REF!</definedName>
    <definedName name="I4_113011_E" localSheetId="5">#REF!</definedName>
    <definedName name="I4_113011_E" localSheetId="8">#REF!</definedName>
    <definedName name="I4_113011_E">#REF!</definedName>
    <definedName name="I4_113011_I" localSheetId="14">#REF!</definedName>
    <definedName name="I4_113011_I" localSheetId="5">#REF!</definedName>
    <definedName name="I4_113011_I" localSheetId="8">#REF!</definedName>
    <definedName name="I4_113011_I">#REF!</definedName>
    <definedName name="I4_113012_E" localSheetId="14">#REF!</definedName>
    <definedName name="I4_113012_E" localSheetId="5">#REF!</definedName>
    <definedName name="I4_113012_E" localSheetId="8">#REF!</definedName>
    <definedName name="I4_113012_E">#REF!</definedName>
    <definedName name="I4_113012_I" localSheetId="14">#REF!</definedName>
    <definedName name="I4_113012_I" localSheetId="5">#REF!</definedName>
    <definedName name="I4_113012_I" localSheetId="8">#REF!</definedName>
    <definedName name="I4_113012_I">#REF!</definedName>
    <definedName name="I4_113013_E" localSheetId="14">#REF!</definedName>
    <definedName name="I4_113013_E" localSheetId="5">#REF!</definedName>
    <definedName name="I4_113013_E" localSheetId="8">#REF!</definedName>
    <definedName name="I4_113013_E">#REF!</definedName>
    <definedName name="I4_113013_I" localSheetId="14">#REF!</definedName>
    <definedName name="I4_113013_I" localSheetId="5">#REF!</definedName>
    <definedName name="I4_113013_I" localSheetId="8">#REF!</definedName>
    <definedName name="I4_113013_I">#REF!</definedName>
    <definedName name="I4_1133_I" localSheetId="14">#REF!</definedName>
    <definedName name="I4_1133_I" localSheetId="5">#REF!</definedName>
    <definedName name="I4_1133_I" localSheetId="8">#REF!</definedName>
    <definedName name="I4_1133_I">#REF!</definedName>
    <definedName name="I4_1135_E" localSheetId="14">#REF!</definedName>
    <definedName name="I4_1135_E" localSheetId="5">#REF!</definedName>
    <definedName name="I4_1135_E" localSheetId="8">#REF!</definedName>
    <definedName name="I4_1135_E">#REF!</definedName>
    <definedName name="I4_1135_I" localSheetId="14">#REF!</definedName>
    <definedName name="I4_1135_I" localSheetId="5">#REF!</definedName>
    <definedName name="I4_1135_I" localSheetId="8">#REF!</definedName>
    <definedName name="I4_1135_I">#REF!</definedName>
    <definedName name="I4_1136_E" localSheetId="14">#REF!</definedName>
    <definedName name="I4_1136_E" localSheetId="5">#REF!</definedName>
    <definedName name="I4_1136_E" localSheetId="8">#REF!</definedName>
    <definedName name="I4_1136_E">#REF!</definedName>
    <definedName name="I4_1136_I" localSheetId="14">#REF!</definedName>
    <definedName name="I4_1136_I" localSheetId="5">#REF!</definedName>
    <definedName name="I4_1136_I" localSheetId="8">#REF!</definedName>
    <definedName name="I4_1136_I">#REF!</definedName>
    <definedName name="I4_1138_E" localSheetId="14">#REF!</definedName>
    <definedName name="I4_1138_E" localSheetId="5">#REF!</definedName>
    <definedName name="I4_1138_E" localSheetId="8">#REF!</definedName>
    <definedName name="I4_1138_E">#REF!</definedName>
    <definedName name="I4_1138_I" localSheetId="14">#REF!</definedName>
    <definedName name="I4_1138_I" localSheetId="5">#REF!</definedName>
    <definedName name="I4_1138_I" localSheetId="8">#REF!</definedName>
    <definedName name="I4_1138_I">#REF!</definedName>
    <definedName name="I4_121_E" localSheetId="14">#REF!</definedName>
    <definedName name="I4_121_E" localSheetId="5">#REF!</definedName>
    <definedName name="I4_121_E" localSheetId="8">#REF!</definedName>
    <definedName name="I4_121_E">#REF!</definedName>
    <definedName name="I4_121_I" localSheetId="14">#REF!</definedName>
    <definedName name="I4_121_I" localSheetId="5">#REF!</definedName>
    <definedName name="I4_121_I" localSheetId="8">#REF!</definedName>
    <definedName name="I4_121_I">#REF!</definedName>
    <definedName name="I4_121010_E" localSheetId="14">#REF!</definedName>
    <definedName name="I4_121010_E" localSheetId="5">#REF!</definedName>
    <definedName name="I4_121010_E" localSheetId="8">#REF!</definedName>
    <definedName name="I4_121010_E">#REF!</definedName>
    <definedName name="I4_121010_I" localSheetId="14">#REF!</definedName>
    <definedName name="I4_121010_I" localSheetId="5">#REF!</definedName>
    <definedName name="I4_121010_I" localSheetId="8">#REF!</definedName>
    <definedName name="I4_121010_I">#REF!</definedName>
    <definedName name="I4_121011_E" localSheetId="14">#REF!</definedName>
    <definedName name="I4_121011_E" localSheetId="5">#REF!</definedName>
    <definedName name="I4_121011_E" localSheetId="8">#REF!</definedName>
    <definedName name="I4_121011_E">#REF!</definedName>
    <definedName name="I4_121011_I" localSheetId="14">#REF!</definedName>
    <definedName name="I4_121011_I" localSheetId="5">#REF!</definedName>
    <definedName name="I4_121011_I" localSheetId="8">#REF!</definedName>
    <definedName name="I4_121011_I">#REF!</definedName>
    <definedName name="I4_121012_E" localSheetId="14">#REF!</definedName>
    <definedName name="I4_121012_E" localSheetId="5">#REF!</definedName>
    <definedName name="I4_121012_E" localSheetId="8">#REF!</definedName>
    <definedName name="I4_121012_E">#REF!</definedName>
    <definedName name="I4_121012_I" localSheetId="14">#REF!</definedName>
    <definedName name="I4_121012_I" localSheetId="5">#REF!</definedName>
    <definedName name="I4_121012_I" localSheetId="8">#REF!</definedName>
    <definedName name="I4_121012_I">#REF!</definedName>
    <definedName name="I4_121013_E" localSheetId="14">#REF!</definedName>
    <definedName name="I4_121013_E" localSheetId="5">#REF!</definedName>
    <definedName name="I4_121013_E" localSheetId="8">#REF!</definedName>
    <definedName name="I4_121013_E">#REF!</definedName>
    <definedName name="I4_121013_I" localSheetId="14">#REF!</definedName>
    <definedName name="I4_121013_I" localSheetId="5">#REF!</definedName>
    <definedName name="I4_121013_I" localSheetId="8">#REF!</definedName>
    <definedName name="I4_121013_I">#REF!</definedName>
    <definedName name="I4_1213_I" localSheetId="14">#REF!</definedName>
    <definedName name="I4_1213_I" localSheetId="5">#REF!</definedName>
    <definedName name="I4_1213_I" localSheetId="8">#REF!</definedName>
    <definedName name="I4_1213_I">#REF!</definedName>
    <definedName name="I4_1215_E" localSheetId="14">#REF!</definedName>
    <definedName name="I4_1215_E" localSheetId="5">#REF!</definedName>
    <definedName name="I4_1215_E" localSheetId="8">#REF!</definedName>
    <definedName name="I4_1215_E">#REF!</definedName>
    <definedName name="I4_1215_I" localSheetId="14">#REF!</definedName>
    <definedName name="I4_1215_I" localSheetId="5">#REF!</definedName>
    <definedName name="I4_1215_I" localSheetId="8">#REF!</definedName>
    <definedName name="I4_1215_I">#REF!</definedName>
    <definedName name="I4_1216_E" localSheetId="14">#REF!</definedName>
    <definedName name="I4_1216_E" localSheetId="5">#REF!</definedName>
    <definedName name="I4_1216_E" localSheetId="8">#REF!</definedName>
    <definedName name="I4_1216_E">#REF!</definedName>
    <definedName name="I4_1216_I" localSheetId="14">#REF!</definedName>
    <definedName name="I4_1216_I" localSheetId="5">#REF!</definedName>
    <definedName name="I4_1216_I" localSheetId="8">#REF!</definedName>
    <definedName name="I4_1216_I">#REF!</definedName>
    <definedName name="I4_1217_E" localSheetId="14">#REF!</definedName>
    <definedName name="I4_1217_E" localSheetId="5">#REF!</definedName>
    <definedName name="I4_1217_E" localSheetId="8">#REF!</definedName>
    <definedName name="I4_1217_E">#REF!</definedName>
    <definedName name="I4_1217_I" localSheetId="14">#REF!</definedName>
    <definedName name="I4_1217_I" localSheetId="5">#REF!</definedName>
    <definedName name="I4_1217_I" localSheetId="8">#REF!</definedName>
    <definedName name="I4_1217_I">#REF!</definedName>
    <definedName name="I4_1218_I" localSheetId="14">#REF!</definedName>
    <definedName name="I4_1218_I" localSheetId="5">#REF!</definedName>
    <definedName name="I4_1218_I" localSheetId="8">#REF!</definedName>
    <definedName name="I4_1218_I">#REF!</definedName>
    <definedName name="I4_122013_E" localSheetId="14">#REF!</definedName>
    <definedName name="I4_122013_E" localSheetId="5">#REF!</definedName>
    <definedName name="I4_122013_E" localSheetId="8">#REF!</definedName>
    <definedName name="I4_122013_E">#REF!</definedName>
    <definedName name="I4_122013_I" localSheetId="14">#REF!</definedName>
    <definedName name="I4_122013_I" localSheetId="5">#REF!</definedName>
    <definedName name="I4_122013_I" localSheetId="8">#REF!</definedName>
    <definedName name="I4_122013_I">#REF!</definedName>
    <definedName name="I4_122013_R" localSheetId="14">#REF!</definedName>
    <definedName name="I4_122013_R" localSheetId="5">#REF!</definedName>
    <definedName name="I4_122013_R" localSheetId="8">#REF!</definedName>
    <definedName name="I4_122013_R">#REF!</definedName>
    <definedName name="I4_123010_E" localSheetId="14">#REF!</definedName>
    <definedName name="I4_123010_E" localSheetId="5">#REF!</definedName>
    <definedName name="I4_123010_E" localSheetId="8">#REF!</definedName>
    <definedName name="I4_123010_E">#REF!</definedName>
    <definedName name="I4_123010_I" localSheetId="14">#REF!</definedName>
    <definedName name="I4_123010_I" localSheetId="5">#REF!</definedName>
    <definedName name="I4_123010_I" localSheetId="8">#REF!</definedName>
    <definedName name="I4_123010_I">#REF!</definedName>
    <definedName name="I4_123011_E" localSheetId="14">#REF!</definedName>
    <definedName name="I4_123011_E" localSheetId="5">#REF!</definedName>
    <definedName name="I4_123011_E" localSheetId="8">#REF!</definedName>
    <definedName name="I4_123011_E">#REF!</definedName>
    <definedName name="I4_123011_I" localSheetId="14">#REF!</definedName>
    <definedName name="I4_123011_I" localSheetId="5">#REF!</definedName>
    <definedName name="I4_123011_I" localSheetId="8">#REF!</definedName>
    <definedName name="I4_123011_I">#REF!</definedName>
    <definedName name="I4_123012_E" localSheetId="14">#REF!</definedName>
    <definedName name="I4_123012_E" localSheetId="5">#REF!</definedName>
    <definedName name="I4_123012_E" localSheetId="8">#REF!</definedName>
    <definedName name="I4_123012_E">#REF!</definedName>
    <definedName name="I4_123012_I" localSheetId="14">#REF!</definedName>
    <definedName name="I4_123012_I" localSheetId="5">#REF!</definedName>
    <definedName name="I4_123012_I" localSheetId="8">#REF!</definedName>
    <definedName name="I4_123012_I">#REF!</definedName>
    <definedName name="I4_123013_E" localSheetId="14">#REF!</definedName>
    <definedName name="I4_123013_E" localSheetId="5">#REF!</definedName>
    <definedName name="I4_123013_E" localSheetId="8">#REF!</definedName>
    <definedName name="I4_123013_E">#REF!</definedName>
    <definedName name="I4_123013_I" localSheetId="14">#REF!</definedName>
    <definedName name="I4_123013_I" localSheetId="5">#REF!</definedName>
    <definedName name="I4_123013_I" localSheetId="8">#REF!</definedName>
    <definedName name="I4_123013_I">#REF!</definedName>
    <definedName name="I4_1233_I" localSheetId="14">#REF!</definedName>
    <definedName name="I4_1233_I" localSheetId="5">#REF!</definedName>
    <definedName name="I4_1233_I" localSheetId="8">#REF!</definedName>
    <definedName name="I4_1233_I">#REF!</definedName>
    <definedName name="I4_21010_E" localSheetId="14">#REF!</definedName>
    <definedName name="I4_21010_E" localSheetId="5">#REF!</definedName>
    <definedName name="I4_21010_E" localSheetId="8">#REF!</definedName>
    <definedName name="I4_21010_E">#REF!</definedName>
    <definedName name="I4_21010_I" localSheetId="14">#REF!</definedName>
    <definedName name="I4_21010_I" localSheetId="5">#REF!</definedName>
    <definedName name="I4_21010_I" localSheetId="8">#REF!</definedName>
    <definedName name="I4_21010_I">#REF!</definedName>
    <definedName name="I4_21011_E" localSheetId="14">#REF!</definedName>
    <definedName name="I4_21011_E" localSheetId="5">#REF!</definedName>
    <definedName name="I4_21011_E" localSheetId="8">#REF!</definedName>
    <definedName name="I4_21011_E">#REF!</definedName>
    <definedName name="I4_21011_I" localSheetId="14">#REF!</definedName>
    <definedName name="I4_21011_I" localSheetId="5">#REF!</definedName>
    <definedName name="I4_21011_I" localSheetId="8">#REF!</definedName>
    <definedName name="I4_21011_I">#REF!</definedName>
    <definedName name="I4_21012_E" localSheetId="14">#REF!</definedName>
    <definedName name="I4_21012_E" localSheetId="5">#REF!</definedName>
    <definedName name="I4_21012_E" localSheetId="8">#REF!</definedName>
    <definedName name="I4_21012_E">#REF!</definedName>
    <definedName name="I4_21012_I" localSheetId="14">#REF!</definedName>
    <definedName name="I4_21012_I" localSheetId="5">#REF!</definedName>
    <definedName name="I4_21012_I" localSheetId="8">#REF!</definedName>
    <definedName name="I4_21012_I">#REF!</definedName>
    <definedName name="I4_21013_E" localSheetId="14">#REF!</definedName>
    <definedName name="I4_21013_E" localSheetId="5">#REF!</definedName>
    <definedName name="I4_21013_E" localSheetId="8">#REF!</definedName>
    <definedName name="I4_21013_E">#REF!</definedName>
    <definedName name="I4_21013_I" localSheetId="14">#REF!</definedName>
    <definedName name="I4_21013_I" localSheetId="5">#REF!</definedName>
    <definedName name="I4_21013_I" localSheetId="8">#REF!</definedName>
    <definedName name="I4_21013_I">#REF!</definedName>
    <definedName name="I4_213_I" localSheetId="14">#REF!</definedName>
    <definedName name="I4_213_I" localSheetId="5">#REF!</definedName>
    <definedName name="I4_213_I" localSheetId="8">#REF!</definedName>
    <definedName name="I4_213_I">#REF!</definedName>
    <definedName name="I4b_111_R" localSheetId="14">#REF!</definedName>
    <definedName name="I4b_111_R" localSheetId="5">#REF!</definedName>
    <definedName name="I4b_111_R" localSheetId="8">#REF!</definedName>
    <definedName name="I4b_111_R">#REF!</definedName>
    <definedName name="I4b_112_R" localSheetId="14">#REF!</definedName>
    <definedName name="I4b_112_R" localSheetId="5">#REF!</definedName>
    <definedName name="I4b_112_R" localSheetId="8">#REF!</definedName>
    <definedName name="I4b_112_R">#REF!</definedName>
    <definedName name="I4b_113_R" localSheetId="14">#REF!</definedName>
    <definedName name="I4b_113_R" localSheetId="5">#REF!</definedName>
    <definedName name="I4b_113_R" localSheetId="8">#REF!</definedName>
    <definedName name="I4b_113_R">#REF!</definedName>
    <definedName name="I4b_121_R" localSheetId="14">#REF!</definedName>
    <definedName name="I4b_121_R" localSheetId="5">#REF!</definedName>
    <definedName name="I4b_121_R" localSheetId="8">#REF!</definedName>
    <definedName name="I4b_121_R">#REF!</definedName>
    <definedName name="I4b_123_R" localSheetId="14">#REF!</definedName>
    <definedName name="I4b_123_R" localSheetId="5">#REF!</definedName>
    <definedName name="I4b_123_R" localSheetId="8">#REF!</definedName>
    <definedName name="I4b_123_R">#REF!</definedName>
    <definedName name="I4b_21_R" localSheetId="14">#REF!</definedName>
    <definedName name="I4b_21_R" localSheetId="5">#REF!</definedName>
    <definedName name="I4b_21_R" localSheetId="8">#REF!</definedName>
    <definedName name="I4b_21_R">#REF!</definedName>
    <definedName name="IAS_Adjustments_3" localSheetId="14">#REF!</definedName>
    <definedName name="IAS_Adjustments_3">#REF!</definedName>
    <definedName name="PeriodFinancialResults_3" localSheetId="14">#REF!</definedName>
    <definedName name="PeriodFinancialResults_3">#REF!</definedName>
    <definedName name="PeriodNetWorthChanges_3" localSheetId="14">#REF!</definedName>
    <definedName name="PeriodNetWorthChanges_3">#REF!</definedName>
    <definedName name="PI" localSheetId="14">#REF!</definedName>
    <definedName name="PI">#REF!</definedName>
    <definedName name="_xlnm.Print_Area" localSheetId="14">'Asset Quality'!$C$1:$S$74</definedName>
    <definedName name="_xlnm.Print_Area" localSheetId="5">'Balance Sheet'!$B$1:$Q$55</definedName>
    <definedName name="_xlnm.Print_Area" localSheetId="13">Capital!$B$1:$O$24</definedName>
    <definedName name="_xlnm.Print_Area" localSheetId="0">Cover!$C$3:$T$48</definedName>
    <definedName name="_xlnm.Print_Area" localSheetId="11">'Customer Funds'!$B$1:$R$39</definedName>
    <definedName name="_xlnm.Print_Area" localSheetId="1">Dashboard!$B$1:$AA$49</definedName>
    <definedName name="_xlnm.Print_Area" localSheetId="16">Glossary!$C$1:$Z$41</definedName>
    <definedName name="_xlnm.Print_Area" localSheetId="15">'IFRS9 stages'!$B$1:$S$49</definedName>
    <definedName name="_xlnm.Print_Area" localSheetId="2">KPIs!$B$1:$O$37</definedName>
    <definedName name="_xlnm.Print_Area" localSheetId="10">Loans!$B$1:$O$56</definedName>
    <definedName name="_xlnm.Print_Area" localSheetId="9">'NII NFI'!$C$1:$P$25</definedName>
    <definedName name="_xlnm.Print_Area" localSheetId="8">'P&amp;L'!$A$1:$Q$74</definedName>
    <definedName name="_xlnm.Print_Area" localSheetId="12">Securities!$B$1:$O$30</definedName>
    <definedName name="_xlnm.Print_Titles">#REF!,#REF!</definedName>
    <definedName name="qryCOR18_C67_byCurrency_main" localSheetId="14">#REF!</definedName>
    <definedName name="qryCOR18_C67_byCurrency_main" localSheetId="5">#REF!</definedName>
    <definedName name="qryCOR18_C67_byCurrency_main" localSheetId="11">#REF!</definedName>
    <definedName name="qryCOR18_C67_byCurrency_main" localSheetId="1">#REF!</definedName>
    <definedName name="qryCOR18_C67_byCurrency_main" localSheetId="16">#REF!</definedName>
    <definedName name="qryCOR18_C67_byCurrency_main" localSheetId="15">#REF!</definedName>
    <definedName name="qryCOR18_C67_byCurrency_main" localSheetId="10">#REF!</definedName>
    <definedName name="qryCOR18_C67_byCurrency_main" localSheetId="9">#REF!</definedName>
    <definedName name="qryCOR18_C67_byCurrency_main" localSheetId="8">#REF!</definedName>
    <definedName name="qryCOR18_C67_byCurrency_main" localSheetId="12">#REF!</definedName>
    <definedName name="qryCOR18_C67_byCurrency_main">#REF!</definedName>
    <definedName name="qryCOR18_C67_byCurrency_main_Other" localSheetId="14">#REF!</definedName>
    <definedName name="qryCOR18_C67_byCurrency_main_Other" localSheetId="5">#REF!</definedName>
    <definedName name="qryCOR18_C67_byCurrency_main_Other" localSheetId="1">#REF!</definedName>
    <definedName name="qryCOR18_C67_byCurrency_main_Other" localSheetId="16">#REF!</definedName>
    <definedName name="qryCOR18_C67_byCurrency_main_Other" localSheetId="8">#REF!</definedName>
    <definedName name="qryCOR18_C67_byCurrency_main_Other">#REF!</definedName>
    <definedName name="qryRefDate_EOM" localSheetId="14">#REF!</definedName>
    <definedName name="qryRefDate_EOM" localSheetId="5">#REF!</definedName>
    <definedName name="qryRefDate_EOM" localSheetId="1">#REF!</definedName>
    <definedName name="qryRefDate_EOM" localSheetId="16">#REF!</definedName>
    <definedName name="qryRefDate_EOM" localSheetId="8">#REF!</definedName>
    <definedName name="qryRefDate_EOM">#REF!</definedName>
    <definedName name="Range" localSheetId="14">OFFSET(#REF!,0,0,COUNTA(#REF!),38)</definedName>
    <definedName name="Range">OFFSET(#REF!,0,0,COUNTA(#REF!),38)</definedName>
    <definedName name="ReportingDate" localSheetId="14">#REF!</definedName>
    <definedName name="ReportingDate" localSheetId="5">#REF!</definedName>
    <definedName name="ReportingDate" localSheetId="11">#REF!</definedName>
    <definedName name="ReportingDate" localSheetId="15">#REF!</definedName>
    <definedName name="ReportingDate" localSheetId="10">#REF!</definedName>
    <definedName name="ReportingDate" localSheetId="9">#REF!</definedName>
    <definedName name="ReportingDate" localSheetId="8">#REF!</definedName>
    <definedName name="ReportingDate" localSheetId="12">#REF!</definedName>
    <definedName name="ReportingDate">#REF!</definedName>
    <definedName name="ReportingEntity" localSheetId="14">#REF!</definedName>
    <definedName name="ReportingEntity" localSheetId="5">#REF!</definedName>
    <definedName name="ReportingEntity" localSheetId="15">#REF!</definedName>
    <definedName name="ReportingEntity" localSheetId="8">#REF!</definedName>
    <definedName name="ReportingEntity">#REF!</definedName>
    <definedName name="ReportingPeriod" localSheetId="14">#REF!</definedName>
    <definedName name="ReportingPeriod" localSheetId="5">#REF!</definedName>
    <definedName name="ReportingPeriod" localSheetId="15">#REF!</definedName>
    <definedName name="ReportingPeriod" localSheetId="8">#REF!</definedName>
    <definedName name="ReportingPeriod">#REF!</definedName>
    <definedName name="ReportingYear" localSheetId="14">#REF!</definedName>
    <definedName name="ReportingYear" localSheetId="5">#REF!</definedName>
    <definedName name="ReportingYear" localSheetId="8">#REF!</definedName>
    <definedName name="ReportingYear">#REF!</definedName>
    <definedName name="Revision" localSheetId="14">#REF!</definedName>
    <definedName name="Revision" localSheetId="5">#REF!</definedName>
    <definedName name="Revision" localSheetId="8">#REF!</definedName>
    <definedName name="Revision">#REF!</definedName>
    <definedName name="SAPBEXrevision" hidden="1">161</definedName>
    <definedName name="SAPBEXsysID" hidden="1">"BP1"</definedName>
    <definedName name="SAPBEXwbID" hidden="1">"9IHY2XM7FXGTV1QIEBFCWZU0S"</definedName>
    <definedName name="SheetsToFill" localSheetId="14">#REF!</definedName>
    <definedName name="SheetsToFill" localSheetId="5">#REF!</definedName>
    <definedName name="SheetsToFill" localSheetId="11">#REF!</definedName>
    <definedName name="SheetsToFill" localSheetId="15">#REF!</definedName>
    <definedName name="SheetsToFill" localSheetId="10">#REF!</definedName>
    <definedName name="SheetsToFill" localSheetId="9">#REF!</definedName>
    <definedName name="SheetsToFill" localSheetId="8">#REF!</definedName>
    <definedName name="SheetsToFill" localSheetId="12">#REF!</definedName>
    <definedName name="SheetsToFill">#REF!</definedName>
    <definedName name="STAKOD_3" localSheetId="14">#REF!</definedName>
    <definedName name="STAKOD_3">#REF!</definedName>
    <definedName name="SubmissionType" localSheetId="14">#REF!</definedName>
    <definedName name="SubmissionType" localSheetId="5">#REF!</definedName>
    <definedName name="SubmissionType" localSheetId="15">#REF!</definedName>
    <definedName name="SubmissionType" localSheetId="8">#REF!</definedName>
    <definedName name="SubmissionType">#REF!</definedName>
    <definedName name="Subsystem" localSheetId="14">#REF!</definedName>
    <definedName name="Subsystem" localSheetId="5">#REF!</definedName>
    <definedName name="Subsystem" localSheetId="8">#REF!</definedName>
    <definedName name="Subsystem">#REF!</definedName>
    <definedName name="TableInstance1_02" localSheetId="14">#REF!</definedName>
    <definedName name="TableInstance1_02" localSheetId="5">#REF!</definedName>
    <definedName name="TableInstance1_02" localSheetId="8">#REF!</definedName>
    <definedName name="TableInstance1_02">#REF!</definedName>
    <definedName name="TableInstance1_07" localSheetId="14">#REF!</definedName>
    <definedName name="TableInstance1_07" localSheetId="5">#REF!</definedName>
    <definedName name="TableInstance1_07" localSheetId="8">#REF!</definedName>
    <definedName name="TableInstance1_07">#REF!</definedName>
    <definedName name="TableInstance2_02" localSheetId="14">#REF!</definedName>
    <definedName name="TableInstance2_02" localSheetId="5">#REF!</definedName>
    <definedName name="TableInstance2_02" localSheetId="8">#REF!</definedName>
    <definedName name="TableInstance2_02">#REF!</definedName>
    <definedName name="TableInstance2_07" localSheetId="14">#REF!</definedName>
    <definedName name="TableInstance2_07" localSheetId="5">#REF!</definedName>
    <definedName name="TableInstance2_07" localSheetId="8">#REF!</definedName>
    <definedName name="TableInstance2_07">#REF!</definedName>
    <definedName name="TableInstance3_02" localSheetId="14">#REF!</definedName>
    <definedName name="TableInstance3_02" localSheetId="5">#REF!</definedName>
    <definedName name="TableInstance3_02" localSheetId="8">#REF!</definedName>
    <definedName name="TableInstance3_02">#REF!</definedName>
    <definedName name="TableInstance3_07" localSheetId="14">#REF!</definedName>
    <definedName name="TableInstance3_07" localSheetId="5">#REF!</definedName>
    <definedName name="TableInstance3_07" localSheetId="8">#REF!</definedName>
    <definedName name="TableInstance3_07">#REF!</definedName>
    <definedName name="TableInstance4_02" localSheetId="14">#REF!</definedName>
    <definedName name="TableInstance4_02" localSheetId="5">#REF!</definedName>
    <definedName name="TableInstance4_02" localSheetId="8">#REF!</definedName>
    <definedName name="TableInstance4_02">#REF!</definedName>
    <definedName name="TableInstance4_07" localSheetId="14">#REF!</definedName>
    <definedName name="TableInstance4_07" localSheetId="5">#REF!</definedName>
    <definedName name="TableInstance4_07" localSheetId="8">#REF!</definedName>
    <definedName name="TableInstance4_07">#REF!</definedName>
    <definedName name="TableInstance5_02" localSheetId="14">#REF!</definedName>
    <definedName name="TableInstance5_02" localSheetId="5">#REF!</definedName>
    <definedName name="TableInstance5_02" localSheetId="8">#REF!</definedName>
    <definedName name="TableInstance5_02">#REF!</definedName>
    <definedName name="TableInstance5_07" localSheetId="14">#REF!</definedName>
    <definedName name="TableInstance5_07" localSheetId="5">#REF!</definedName>
    <definedName name="TableInstance5_07" localSheetId="8">#REF!</definedName>
    <definedName name="TableInstance5_07">#REF!</definedName>
    <definedName name="TableInstance6_02" localSheetId="14">#REF!</definedName>
    <definedName name="TableInstance6_02" localSheetId="5">#REF!</definedName>
    <definedName name="TableInstance6_02" localSheetId="8">#REF!</definedName>
    <definedName name="TableInstance6_02">#REF!</definedName>
    <definedName name="TableInstance6_07" localSheetId="14">#REF!</definedName>
    <definedName name="TableInstance6_07" localSheetId="5">#REF!</definedName>
    <definedName name="TableInstance6_07" localSheetId="8">#REF!</definedName>
    <definedName name="TableInstance6_07">#REF!</definedName>
    <definedName name="TAMEIO" localSheetId="14">#REF!</definedName>
    <definedName name="TAMEIO">#REF!</definedName>
    <definedName name="TemplateVersion" localSheetId="14">#REF!</definedName>
    <definedName name="TemplateVersion" localSheetId="5">#REF!</definedName>
    <definedName name="TemplateVersion" localSheetId="8">#REF!</definedName>
    <definedName name="TemplateVersion">#REF!</definedName>
    <definedName name="TEST" localSheetId="14">#REF!</definedName>
    <definedName name="TEST">#REF!</definedName>
    <definedName name="TextRefCopyRangeCount" hidden="1">25</definedName>
    <definedName name="UnifiedAdditionalInfo_3" localSheetId="14">#REF!</definedName>
    <definedName name="UnifiedAdditionalInfo_3" localSheetId="0">#REF!</definedName>
    <definedName name="UnifiedAdditionalInfo_3" localSheetId="1">#REF!</definedName>
    <definedName name="UnifiedAdditionalInfo_3" localSheetId="15">#REF!</definedName>
    <definedName name="UnifiedAdditionalInfo_3" localSheetId="2">#REF!</definedName>
    <definedName name="UnifiedAdditionalInfo_3">#REF!</definedName>
    <definedName name="UnifiedCompanies_3" localSheetId="14">#REF!</definedName>
    <definedName name="UnifiedCompanies_3">#REF!</definedName>
    <definedName name="upsICP" localSheetId="14">#REF!</definedName>
    <definedName name="upsICP" localSheetId="5">#REF!</definedName>
    <definedName name="upsICP" localSheetId="8">#REF!</definedName>
    <definedName name="upsICP">#REF!</definedName>
    <definedName name="v" localSheetId="14">#REF!</definedName>
    <definedName name="v">#REF!</definedName>
    <definedName name="Valeur" localSheetId="14">#REF!</definedName>
    <definedName name="Valeur" localSheetId="5">#REF!</definedName>
    <definedName name="Valeur" localSheetId="8">#REF!</definedName>
    <definedName name="Valeur">#REF!</definedName>
    <definedName name="Α2308" localSheetId="14">#REF!</definedName>
    <definedName name="Α2308">#REF!</definedName>
    <definedName name="Α32767" localSheetId="14">#REF!</definedName>
    <definedName name="Α32767">#REF!</definedName>
    <definedName name="α45126" localSheetId="14">#REF!</definedName>
    <definedName name="α45126" localSheetId="5">#REF!</definedName>
    <definedName name="α45126" localSheetId="8">#REF!</definedName>
    <definedName name="α45126">#REF!</definedName>
    <definedName name="Α75" localSheetId="14">#REF!</definedName>
    <definedName name="Α75">#REF!</definedName>
    <definedName name="ΑΕ1" localSheetId="14">#REF!</definedName>
    <definedName name="ΑΕ1">#REF!</definedName>
    <definedName name="Β107" localSheetId="14">#REF!</definedName>
    <definedName name="Β107">#REF!</definedName>
    <definedName name="β21" localSheetId="14">#REF!</definedName>
    <definedName name="β21">#REF!</definedName>
    <definedName name="β30" localSheetId="14">#REF!</definedName>
    <definedName name="β30">#REF!</definedName>
    <definedName name="β33" localSheetId="14">#REF!</definedName>
    <definedName name="β33">#REF!</definedName>
    <definedName name="β37" localSheetId="14">#REF!</definedName>
    <definedName name="β37">#REF!</definedName>
    <definedName name="βα1" localSheetId="14">#REF!,#REF!,#REF!,#REF!</definedName>
    <definedName name="βα1" localSheetId="5">#REF!,#REF!,#REF!,#REF!</definedName>
    <definedName name="βα1" localSheetId="11">#REF!,#REF!,#REF!,#REF!</definedName>
    <definedName name="βα1" localSheetId="1">#REF!,#REF!,#REF!,#REF!</definedName>
    <definedName name="βα1" localSheetId="16">#REF!,#REF!,#REF!,#REF!</definedName>
    <definedName name="βα1" localSheetId="15">#REF!,#REF!,#REF!,#REF!</definedName>
    <definedName name="βα1" localSheetId="10">#REF!,#REF!,#REF!,#REF!</definedName>
    <definedName name="βα1" localSheetId="9">#REF!,#REF!,#REF!,#REF!</definedName>
    <definedName name="βα1" localSheetId="8">#REF!,#REF!,#REF!,#REF!</definedName>
    <definedName name="βα1" localSheetId="12">#REF!,#REF!,#REF!,#REF!</definedName>
    <definedName name="βα1">#REF!,#REF!,#REF!,#REF!</definedName>
    <definedName name="ΒΙΣ_Α.Ε." localSheetId="14">#REF!</definedName>
    <definedName name="ΒΙΣ_Α.Ε." localSheetId="11">#REF!</definedName>
    <definedName name="ΒΙΣ_Α.Ε." localSheetId="15">#REF!</definedName>
    <definedName name="ΒΙΣ_Α.Ε." localSheetId="10">#REF!</definedName>
    <definedName name="ΒΙΣ_Α.Ε." localSheetId="9">#REF!</definedName>
    <definedName name="ΒΙΣ_Α.Ε." localSheetId="12">#REF!</definedName>
    <definedName name="ΒΙΣ_Α.Ε.">#REF!</definedName>
    <definedName name="δδδ" localSheetId="0">'[1]00'!$D$17</definedName>
    <definedName name="δδδ" localSheetId="11">#REF!</definedName>
    <definedName name="δδδ" localSheetId="1">'[1]00'!$D$17</definedName>
    <definedName name="δδδ" localSheetId="2">'[1]00'!$D$17</definedName>
    <definedName name="δδδ" localSheetId="10">#REF!</definedName>
    <definedName name="δδδ" localSheetId="9">#REF!</definedName>
    <definedName name="δδδ" localSheetId="12">#REF!</definedName>
    <definedName name="δδδ">#REF!</definedName>
    <definedName name="Ε1163" localSheetId="14">#REF!</definedName>
    <definedName name="Ε1163" localSheetId="11">#REF!</definedName>
    <definedName name="Ε1163" localSheetId="15">#REF!</definedName>
    <definedName name="Ε1163" localSheetId="10">#REF!</definedName>
    <definedName name="Ε1163" localSheetId="9">#REF!</definedName>
    <definedName name="Ε1163" localSheetId="12">#REF!</definedName>
    <definedName name="Ε1163">#REF!</definedName>
    <definedName name="Ε12" localSheetId="14">#REF!</definedName>
    <definedName name="Ε12">#REF!</definedName>
    <definedName name="ΕΑΠΑΙΤΕΝΛΠΙ" localSheetId="14">#REF!</definedName>
    <definedName name="ΕΑΠΑΙΤΕΝΛΠΙ">#REF!</definedName>
    <definedName name="ΕΑΠΑΙΤΕΝΠΕΛΑΤΩ" localSheetId="14">#REF!</definedName>
    <definedName name="ΕΑΠΑΙΤΕΝΠΕΛΑΤΩ">#REF!</definedName>
    <definedName name="ΕΑΠΑΙΤΚΤ" localSheetId="14">#REF!</definedName>
    <definedName name="ΕΑΠΑΙΤΚΤ">#REF!</definedName>
    <definedName name="εεε">#REF!</definedName>
    <definedName name="ΕΙΔΙΕΣΜΕΤΟΧ" localSheetId="14">#REF!</definedName>
    <definedName name="ΕΙΔΙΕΣΜΕΤΟΧ">#REF!</definedName>
    <definedName name="ΕΙΔΙΕΣΟΜΟΛ" localSheetId="14">#REF!</definedName>
    <definedName name="ΕΙΔΙΕΣΟΜΟΛ">#REF!</definedName>
    <definedName name="ΕΛΟΙΠΑΣΤΟΙΧΕΝΕΡ" localSheetId="14">#REF!</definedName>
    <definedName name="ΕΛΟΙΠΑΣΤΟΙΧΕΝΕΡ">#REF!</definedName>
    <definedName name="ΕΜΕΤΟΧΕΣ" localSheetId="14">#REF!</definedName>
    <definedName name="ΕΜΕΤΟΧΕΣ">#REF!</definedName>
    <definedName name="ΕΞΟΠΛΙΤΗΛΕ" localSheetId="14">#REF!</definedName>
    <definedName name="ΕΞΟΠΛΙΤΗΛΕ">#REF!</definedName>
    <definedName name="ΕΟΜΟΛΟΓΙΕΣ" localSheetId="14">#REF!</definedName>
    <definedName name="ΕΟΜΟΛΟΓΙΕΣ">#REF!</definedName>
    <definedName name="ΕΟΦΕΙΛΜΕΤΚΕΦ" localSheetId="14">#REF!</definedName>
    <definedName name="ΕΟΦΕΙΛΜΕΤΚΕΦ">#REF!</definedName>
    <definedName name="ΕΠΑΓΙΑ" localSheetId="14">#REF!</definedName>
    <definedName name="ΕΠΑΓΙΑ">#REF!</definedName>
    <definedName name="ΕΠΙΠΛΑ" localSheetId="14">#REF!</definedName>
    <definedName name="ΕΠΙΠΛΑ">#REF!</definedName>
    <definedName name="ΕΠΙΣΤΟΡΓΑΝΑ" localSheetId="14">#REF!</definedName>
    <definedName name="ΕΠΙΣΤΟΡΓΑΝΑ">#REF!</definedName>
    <definedName name="ΕΠΡΟΠΛΕΞΚΑΙΕΣΕΣΠ" localSheetId="14">#REF!</definedName>
    <definedName name="ΕΠΡΟΠΛΕΞΚΑΙΕΣΕΣΠ">#REF!</definedName>
    <definedName name="Η1305" localSheetId="14">#REF!</definedName>
    <definedName name="Η1305">#REF!</definedName>
    <definedName name="Η39" localSheetId="14">#REF!</definedName>
    <definedName name="Η39">#REF!</definedName>
    <definedName name="Η58" localSheetId="14">#REF!</definedName>
    <definedName name="Η58">#REF!</definedName>
    <definedName name="ημέρες_μήνα" localSheetId="14">#REF!</definedName>
    <definedName name="ημέρες_μήνα">#REF!</definedName>
    <definedName name="ημέρες_περιόδου" localSheetId="14">#REF!</definedName>
    <definedName name="ημέρες_περιόδου">#REF!</definedName>
    <definedName name="ΛΟΙΠΟΣΕΞΟΠΛΙ" localSheetId="14">#REF!</definedName>
    <definedName name="ΛΟΙΠΟΣΕΞΟΠΛΙ">#REF!</definedName>
    <definedName name="ΜΗΧΓΡΑΦΕΙΟΥ" localSheetId="14">#REF!</definedName>
    <definedName name="ΜΗΧΓΡΑΦΕΙΟΥ">#REF!</definedName>
    <definedName name="Ο151" localSheetId="14">#REF!</definedName>
    <definedName name="Ο151">#REF!</definedName>
    <definedName name="ΠΥΠΟΧΛΟΙΠΑΠΙ" localSheetId="14">#REF!</definedName>
    <definedName name="ΠΥΠΟΧΛΟΙΠΑΠΙ">#REF!</definedName>
    <definedName name="ΥΕΞΟΠΛΙΤΗΛΕ" localSheetId="14">#REF!</definedName>
    <definedName name="ΥΕΞΟΠΛΙΤΗΛΕ">#REF!</definedName>
    <definedName name="ΥΕΠΙΠΛΑ" localSheetId="14">#REF!</definedName>
    <definedName name="ΥΕΠΙΠΛΑ">#REF!</definedName>
    <definedName name="ΥΕΠΙΣΤΟΡΓΑΝΑ" localSheetId="14">#REF!</definedName>
    <definedName name="ΥΕΠΙΣΤΟΡΓΑΝΑ">#REF!</definedName>
    <definedName name="ΥΛΟΙΠΟΣΕΞΟΠΛΙ" localSheetId="14">#REF!</definedName>
    <definedName name="ΥΛΟΙΠΟΣΕΞΟΠΛΙ">#REF!</definedName>
    <definedName name="ΥΜΗΧΓΡΑΦΕΙΟΥ" localSheetId="14">#REF!</definedName>
    <definedName name="ΥΜΗΧΓΡΑΦΕΙΟΥ">#REF!</definedName>
    <definedName name="ΥΠΟΛΟΓΙΣΤΕΣ" localSheetId="14">#REF!</definedName>
    <definedName name="ΥΠΟΛΟΓΙΣΤΕΣ">#REF!</definedName>
    <definedName name="ΥΥΠΟΛΟΓΙΣΤΕΣ" localSheetId="14">#REF!</definedName>
    <definedName name="ΥΥΠΟΛΟΓΙΣΤΕΣ">#REF!</definedName>
    <definedName name="ψ14" localSheetId="14">#REF!</definedName>
    <definedName name="ψ14">#REF!</definedName>
    <definedName name="Ψ176" localSheetId="14">#REF!</definedName>
    <definedName name="Ψ176">#REF!</definedName>
    <definedName name="ψ403" localSheetId="14">#REF!</definedName>
    <definedName name="ψ403">#REF!</definedName>
    <definedName name="ψ409" localSheetId="14">#REF!</definedName>
    <definedName name="ψ409">#REF!</definedName>
    <definedName name="ΨΙ112" localSheetId="14">#REF!</definedName>
    <definedName name="ΨΙ11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7" i="78" l="1"/>
  <c r="N64" i="78"/>
  <c r="N62" i="78"/>
  <c r="C61" i="78"/>
  <c r="H61" i="78" s="1"/>
  <c r="N60" i="78"/>
  <c r="D60" i="78"/>
  <c r="D62" i="78" s="1"/>
  <c r="D64" i="78" s="1"/>
  <c r="M59" i="78"/>
  <c r="M67" i="78" s="1"/>
  <c r="L59" i="78"/>
  <c r="L67" i="78" s="1"/>
  <c r="K59" i="78"/>
  <c r="K67" i="78" s="1"/>
  <c r="J59" i="78"/>
  <c r="J67" i="78" s="1"/>
  <c r="I59" i="78"/>
  <c r="I67" i="78" s="1"/>
  <c r="C58" i="78"/>
  <c r="H58" i="78" s="1"/>
  <c r="M57" i="78"/>
  <c r="L57" i="78"/>
  <c r="K57" i="78"/>
  <c r="J57" i="78"/>
  <c r="I57" i="78"/>
  <c r="C56" i="78"/>
  <c r="C55" i="78"/>
  <c r="H55" i="78" s="1"/>
  <c r="M54" i="78"/>
  <c r="L54" i="78"/>
  <c r="L60" i="78" s="1"/>
  <c r="L62" i="78" s="1"/>
  <c r="K54" i="78"/>
  <c r="J54" i="78"/>
  <c r="I54" i="78"/>
  <c r="C53" i="78"/>
  <c r="C52" i="78"/>
  <c r="H52" i="78" s="1"/>
  <c r="C51" i="78"/>
  <c r="H51" i="78" s="1"/>
  <c r="C50" i="78"/>
  <c r="H50" i="78" s="1"/>
  <c r="C49" i="78"/>
  <c r="E49" i="78" s="1"/>
  <c r="N46" i="78"/>
  <c r="M46" i="78"/>
  <c r="L46" i="78"/>
  <c r="K46" i="78"/>
  <c r="J46" i="78"/>
  <c r="I46" i="78"/>
  <c r="D46" i="78"/>
  <c r="C45" i="78"/>
  <c r="H45" i="78" s="1"/>
  <c r="C44" i="78"/>
  <c r="H44" i="78" s="1"/>
  <c r="C43" i="78"/>
  <c r="H43" i="78" s="1"/>
  <c r="C42" i="78"/>
  <c r="H42" i="78" s="1"/>
  <c r="C41" i="78"/>
  <c r="H41" i="78" s="1"/>
  <c r="C40" i="78"/>
  <c r="H40" i="78" s="1"/>
  <c r="C39" i="78"/>
  <c r="C46" i="78" s="1"/>
  <c r="H38" i="78"/>
  <c r="C38" i="78"/>
  <c r="C37" i="78"/>
  <c r="H37" i="78" s="1"/>
  <c r="C36" i="78"/>
  <c r="H36" i="78" s="1"/>
  <c r="C35" i="78"/>
  <c r="H35" i="78" s="1"/>
  <c r="N32" i="78"/>
  <c r="N66" i="78" s="1"/>
  <c r="M32" i="78"/>
  <c r="L32" i="78"/>
  <c r="K32" i="78"/>
  <c r="J32" i="78"/>
  <c r="C31" i="78"/>
  <c r="N30" i="78"/>
  <c r="M30" i="78"/>
  <c r="L30" i="78"/>
  <c r="K30" i="78"/>
  <c r="J30" i="78"/>
  <c r="I30" i="78"/>
  <c r="I32" i="78" s="1"/>
  <c r="D30" i="78"/>
  <c r="D32" i="78" s="1"/>
  <c r="C30" i="78"/>
  <c r="C32" i="78" s="1"/>
  <c r="C29" i="78"/>
  <c r="H29" i="78" s="1"/>
  <c r="C28" i="78"/>
  <c r="H28" i="78" s="1"/>
  <c r="C27" i="78"/>
  <c r="H27" i="78" s="1"/>
  <c r="C26" i="78"/>
  <c r="H26" i="78" s="1"/>
  <c r="C25" i="78"/>
  <c r="C24" i="78"/>
  <c r="H24" i="78" s="1"/>
  <c r="H23" i="78"/>
  <c r="C23" i="78"/>
  <c r="C22" i="78"/>
  <c r="H22" i="78" s="1"/>
  <c r="C21" i="78"/>
  <c r="H21" i="78" s="1"/>
  <c r="C20" i="78"/>
  <c r="H20" i="78" s="1"/>
  <c r="C19" i="78"/>
  <c r="H19" i="78" s="1"/>
  <c r="C18" i="78"/>
  <c r="H18" i="78" s="1"/>
  <c r="H17" i="78"/>
  <c r="C17" i="78"/>
  <c r="C16" i="78"/>
  <c r="H16" i="78" s="1"/>
  <c r="C15" i="78"/>
  <c r="H15" i="78" s="1"/>
  <c r="C14" i="78"/>
  <c r="H14" i="78" s="1"/>
  <c r="C13" i="78"/>
  <c r="H13" i="78" s="1"/>
  <c r="C12" i="78"/>
  <c r="H12" i="78" s="1"/>
  <c r="N9" i="78"/>
  <c r="M9" i="78"/>
  <c r="L9" i="78"/>
  <c r="K9" i="78"/>
  <c r="J9" i="78"/>
  <c r="I9" i="78"/>
  <c r="D74" i="77"/>
  <c r="D69" i="77"/>
  <c r="L57" i="77"/>
  <c r="L68" i="77" s="1"/>
  <c r="K57" i="77"/>
  <c r="K68" i="77" s="1"/>
  <c r="C56" i="77"/>
  <c r="N55" i="77"/>
  <c r="M55" i="77"/>
  <c r="M57" i="77" s="1"/>
  <c r="L55" i="77"/>
  <c r="K55" i="77"/>
  <c r="J55" i="77"/>
  <c r="I55" i="77"/>
  <c r="D55" i="77"/>
  <c r="C54" i="77"/>
  <c r="C55" i="77" s="1"/>
  <c r="N51" i="77"/>
  <c r="N57" i="77" s="1"/>
  <c r="M51" i="77"/>
  <c r="L51" i="77"/>
  <c r="K51" i="77"/>
  <c r="J51" i="77"/>
  <c r="J57" i="77" s="1"/>
  <c r="I51" i="77"/>
  <c r="I57" i="77" s="1"/>
  <c r="D51" i="77"/>
  <c r="D57" i="77" s="1"/>
  <c r="D70" i="77" s="1"/>
  <c r="C50" i="77"/>
  <c r="C49" i="77"/>
  <c r="C51" i="77" s="1"/>
  <c r="C57" i="77" s="1"/>
  <c r="D45" i="77"/>
  <c r="C39" i="77"/>
  <c r="H39" i="77" s="1"/>
  <c r="C37" i="77"/>
  <c r="H37" i="77" s="1"/>
  <c r="C36" i="77"/>
  <c r="N35" i="77"/>
  <c r="M35" i="77"/>
  <c r="L35" i="77"/>
  <c r="K35" i="77"/>
  <c r="J35" i="77"/>
  <c r="I35" i="77"/>
  <c r="D35" i="77"/>
  <c r="C35" i="77"/>
  <c r="H34" i="77"/>
  <c r="C34" i="77"/>
  <c r="C33" i="77"/>
  <c r="H33" i="77" s="1"/>
  <c r="C31" i="77"/>
  <c r="N30" i="77"/>
  <c r="M30" i="77"/>
  <c r="L30" i="77"/>
  <c r="K30" i="77"/>
  <c r="J30" i="77"/>
  <c r="I30" i="77"/>
  <c r="D30" i="77"/>
  <c r="C29" i="77"/>
  <c r="H29" i="77" s="1"/>
  <c r="C28" i="77"/>
  <c r="C30" i="77" s="1"/>
  <c r="H27" i="77"/>
  <c r="C27" i="77"/>
  <c r="N23" i="77"/>
  <c r="M23" i="77"/>
  <c r="L23" i="77"/>
  <c r="K23" i="77"/>
  <c r="J23" i="77"/>
  <c r="I23" i="77"/>
  <c r="D23" i="77"/>
  <c r="C22" i="77"/>
  <c r="H22" i="77" s="1"/>
  <c r="C21" i="77"/>
  <c r="H21" i="77" s="1"/>
  <c r="C20" i="77"/>
  <c r="C23" i="77" s="1"/>
  <c r="H19" i="77"/>
  <c r="C19" i="77"/>
  <c r="N17" i="77"/>
  <c r="M17" i="77"/>
  <c r="L17" i="77"/>
  <c r="K17" i="77"/>
  <c r="J17" i="77"/>
  <c r="I17" i="77"/>
  <c r="D17" i="77"/>
  <c r="C16" i="77"/>
  <c r="C17" i="77" s="1"/>
  <c r="H15" i="77"/>
  <c r="C15" i="77"/>
  <c r="N13" i="77"/>
  <c r="N25" i="77" s="1"/>
  <c r="N32" i="77" s="1"/>
  <c r="N38" i="77" s="1"/>
  <c r="N40" i="77" s="1"/>
  <c r="M13" i="77"/>
  <c r="M25" i="77" s="1"/>
  <c r="M32" i="77" s="1"/>
  <c r="M38" i="77" s="1"/>
  <c r="M40" i="77" s="1"/>
  <c r="L13" i="77"/>
  <c r="L25" i="77" s="1"/>
  <c r="L32" i="77" s="1"/>
  <c r="L38" i="77" s="1"/>
  <c r="L40" i="77" s="1"/>
  <c r="K13" i="77"/>
  <c r="K25" i="77" s="1"/>
  <c r="K32" i="77" s="1"/>
  <c r="K38" i="77" s="1"/>
  <c r="K40" i="77" s="1"/>
  <c r="J13" i="77"/>
  <c r="J25" i="77" s="1"/>
  <c r="J32" i="77" s="1"/>
  <c r="J38" i="77" s="1"/>
  <c r="J40" i="77" s="1"/>
  <c r="I13" i="77"/>
  <c r="I25" i="77" s="1"/>
  <c r="I32" i="77" s="1"/>
  <c r="I38" i="77" s="1"/>
  <c r="I40" i="77" s="1"/>
  <c r="D13" i="77"/>
  <c r="D25" i="77" s="1"/>
  <c r="D32" i="77" s="1"/>
  <c r="D38" i="77" s="1"/>
  <c r="D40" i="77" s="1"/>
  <c r="C12" i="77"/>
  <c r="H12" i="77" s="1"/>
  <c r="H11" i="77"/>
  <c r="C11" i="77"/>
  <c r="N9" i="77"/>
  <c r="M9" i="77"/>
  <c r="L9" i="77"/>
  <c r="K9" i="77"/>
  <c r="J9" i="77"/>
  <c r="I9" i="77"/>
  <c r="M5" i="77"/>
  <c r="L5" i="77"/>
  <c r="K5" i="77"/>
  <c r="N4" i="77"/>
  <c r="N5" i="77" s="1"/>
  <c r="M4" i="77"/>
  <c r="L4" i="77"/>
  <c r="K4" i="77"/>
  <c r="M60" i="78" l="1"/>
  <c r="M62" i="78" s="1"/>
  <c r="M64" i="78" s="1"/>
  <c r="M66" i="78" s="1"/>
  <c r="L64" i="78"/>
  <c r="L66" i="78" s="1"/>
  <c r="C57" i="78"/>
  <c r="C54" i="78"/>
  <c r="J60" i="78"/>
  <c r="J62" i="78" s="1"/>
  <c r="C59" i="78"/>
  <c r="C60" i="78" s="1"/>
  <c r="C62" i="78" s="1"/>
  <c r="C64" i="78" s="1"/>
  <c r="C66" i="78" s="1"/>
  <c r="K60" i="78"/>
  <c r="K62" i="78" s="1"/>
  <c r="K64" i="78" s="1"/>
  <c r="K66" i="78" s="1"/>
  <c r="H56" i="78"/>
  <c r="H53" i="78"/>
  <c r="J64" i="78"/>
  <c r="J66" i="78" s="1"/>
  <c r="D66" i="78"/>
  <c r="H39" i="78"/>
  <c r="H49" i="78"/>
  <c r="I60" i="78"/>
  <c r="I62" i="78" s="1"/>
  <c r="I64" i="78" s="1"/>
  <c r="I66" i="78" s="1"/>
  <c r="E41" i="78"/>
  <c r="M43" i="77"/>
  <c r="M45" i="77" s="1"/>
  <c r="M46" i="77" s="1"/>
  <c r="M59" i="77"/>
  <c r="M44" i="77"/>
  <c r="N59" i="77"/>
  <c r="N44" i="77"/>
  <c r="N43" i="77"/>
  <c r="I68" i="77"/>
  <c r="I69" i="77"/>
  <c r="I67" i="77"/>
  <c r="M69" i="77"/>
  <c r="M68" i="77"/>
  <c r="M67" i="77"/>
  <c r="D59" i="77"/>
  <c r="D75" i="77" s="1"/>
  <c r="D46" i="77"/>
  <c r="J68" i="77"/>
  <c r="J69" i="77"/>
  <c r="J67" i="77"/>
  <c r="I43" i="77"/>
  <c r="I59" i="77"/>
  <c r="I44" i="77"/>
  <c r="K44" i="77"/>
  <c r="K43" i="77"/>
  <c r="K45" i="77" s="1"/>
  <c r="K46" i="77" s="1"/>
  <c r="K59" i="77"/>
  <c r="J59" i="77"/>
  <c r="J43" i="77"/>
  <c r="J45" i="77" s="1"/>
  <c r="J46" i="77" s="1"/>
  <c r="J44" i="77"/>
  <c r="L43" i="77"/>
  <c r="L45" i="77" s="1"/>
  <c r="L46" i="77" s="1"/>
  <c r="L59" i="77"/>
  <c r="L44" i="77"/>
  <c r="N69" i="77"/>
  <c r="N67" i="77"/>
  <c r="N68" i="77"/>
  <c r="H16" i="77"/>
  <c r="H20" i="77"/>
  <c r="C13" i="77"/>
  <c r="C25" i="77" s="1"/>
  <c r="C32" i="77" s="1"/>
  <c r="C38" i="77" s="1"/>
  <c r="C40" i="77" s="1"/>
  <c r="C59" i="77" s="1"/>
  <c r="K67" i="77"/>
  <c r="K69" i="77"/>
  <c r="L69" i="77"/>
  <c r="H28" i="77"/>
  <c r="L67" i="77"/>
  <c r="N67" i="76"/>
  <c r="N62" i="76"/>
  <c r="C61" i="76"/>
  <c r="N60" i="76"/>
  <c r="L60" i="76"/>
  <c r="L62" i="76" s="1"/>
  <c r="K60" i="76"/>
  <c r="K62" i="76" s="1"/>
  <c r="D60" i="76"/>
  <c r="D62" i="76" s="1"/>
  <c r="D64" i="76" s="1"/>
  <c r="M59" i="76"/>
  <c r="M67" i="76" s="1"/>
  <c r="L59" i="76"/>
  <c r="L67" i="76" s="1"/>
  <c r="K59" i="76"/>
  <c r="K67" i="76" s="1"/>
  <c r="J59" i="76"/>
  <c r="J67" i="76" s="1"/>
  <c r="I59" i="76"/>
  <c r="I67" i="76" s="1"/>
  <c r="C59" i="76"/>
  <c r="C67" i="76" s="1"/>
  <c r="C58" i="76"/>
  <c r="M57" i="76"/>
  <c r="C57" i="76" s="1"/>
  <c r="L57" i="76"/>
  <c r="K57" i="76"/>
  <c r="J57" i="76"/>
  <c r="I57" i="76"/>
  <c r="C56" i="76"/>
  <c r="C55" i="76"/>
  <c r="M54" i="76"/>
  <c r="L54" i="76"/>
  <c r="K54" i="76"/>
  <c r="J54" i="76"/>
  <c r="J60" i="76" s="1"/>
  <c r="J62" i="76" s="1"/>
  <c r="I54" i="76"/>
  <c r="C54" i="76" s="1"/>
  <c r="C53" i="76"/>
  <c r="C52" i="76"/>
  <c r="C51" i="76"/>
  <c r="C50" i="76"/>
  <c r="C49" i="76"/>
  <c r="N46" i="76"/>
  <c r="N64" i="76" s="1"/>
  <c r="N66" i="76" s="1"/>
  <c r="M46" i="76"/>
  <c r="L46" i="76"/>
  <c r="L64" i="76" s="1"/>
  <c r="L66" i="76" s="1"/>
  <c r="K46" i="76"/>
  <c r="K64" i="76" s="1"/>
  <c r="K66" i="76" s="1"/>
  <c r="J46" i="76"/>
  <c r="D46" i="76"/>
  <c r="C45" i="76"/>
  <c r="J44" i="76"/>
  <c r="I44" i="76"/>
  <c r="I46" i="76" s="1"/>
  <c r="C44" i="76"/>
  <c r="C43" i="76"/>
  <c r="C42" i="76"/>
  <c r="C41" i="76"/>
  <c r="E41" i="76" s="1"/>
  <c r="C40" i="76"/>
  <c r="C39" i="76"/>
  <c r="C38" i="76"/>
  <c r="C37" i="76"/>
  <c r="C36" i="76"/>
  <c r="C35" i="76"/>
  <c r="C46" i="76" s="1"/>
  <c r="N32" i="76"/>
  <c r="M32" i="76"/>
  <c r="L32" i="76"/>
  <c r="K32" i="76"/>
  <c r="J32" i="76"/>
  <c r="I32" i="76"/>
  <c r="D32" i="76"/>
  <c r="D66" i="76" s="1"/>
  <c r="C31" i="76"/>
  <c r="N30" i="76"/>
  <c r="M30" i="76"/>
  <c r="L30" i="76"/>
  <c r="K30" i="76"/>
  <c r="J30" i="76"/>
  <c r="I30" i="76"/>
  <c r="D30" i="76"/>
  <c r="C29" i="76"/>
  <c r="C28" i="76"/>
  <c r="C27" i="76"/>
  <c r="C26" i="76"/>
  <c r="C25" i="76"/>
  <c r="C24" i="76"/>
  <c r="C23" i="76"/>
  <c r="C22" i="76"/>
  <c r="C21" i="76"/>
  <c r="C20" i="76"/>
  <c r="C19" i="76"/>
  <c r="C18" i="76"/>
  <c r="C17" i="76"/>
  <c r="C16" i="76"/>
  <c r="C30" i="76" s="1"/>
  <c r="C32" i="76" s="1"/>
  <c r="C15" i="76"/>
  <c r="C14" i="76"/>
  <c r="C13" i="76"/>
  <c r="C12" i="76"/>
  <c r="N9" i="76"/>
  <c r="M9" i="76"/>
  <c r="L9" i="76"/>
  <c r="K9" i="76"/>
  <c r="J9" i="76"/>
  <c r="I9" i="76"/>
  <c r="H59" i="78" l="1"/>
  <c r="H66" i="78" s="1"/>
  <c r="C67" i="78"/>
  <c r="N45" i="77"/>
  <c r="N46" i="77" s="1"/>
  <c r="C67" i="77"/>
  <c r="C69" i="77" s="1"/>
  <c r="C70" i="77" s="1"/>
  <c r="C44" i="77"/>
  <c r="I73" i="77"/>
  <c r="I72" i="77"/>
  <c r="C68" i="77"/>
  <c r="I45" i="77"/>
  <c r="I46" i="77" s="1"/>
  <c r="C43" i="77"/>
  <c r="C45" i="77" s="1"/>
  <c r="C46" i="77" s="1"/>
  <c r="L73" i="77"/>
  <c r="L72" i="77"/>
  <c r="L74" i="77" s="1"/>
  <c r="N72" i="77"/>
  <c r="N73" i="77"/>
  <c r="J73" i="77"/>
  <c r="J72" i="77"/>
  <c r="J74" i="77" s="1"/>
  <c r="K73" i="77"/>
  <c r="K72" i="77"/>
  <c r="K74" i="77" s="1"/>
  <c r="M72" i="77"/>
  <c r="M73" i="77"/>
  <c r="J64" i="76"/>
  <c r="J66" i="76" s="1"/>
  <c r="M64" i="76"/>
  <c r="M66" i="76" s="1"/>
  <c r="C60" i="76"/>
  <c r="C62" i="76" s="1"/>
  <c r="C64" i="76" s="1"/>
  <c r="C66" i="76" s="1"/>
  <c r="M60" i="76"/>
  <c r="M62" i="76" s="1"/>
  <c r="E49" i="76"/>
  <c r="I60" i="76"/>
  <c r="I62" i="76" s="1"/>
  <c r="I64" i="76" s="1"/>
  <c r="I66" i="76" s="1"/>
  <c r="M74" i="77" l="1"/>
  <c r="C72" i="77"/>
  <c r="C74" i="77" s="1"/>
  <c r="C75" i="77" s="1"/>
  <c r="I74" i="77"/>
  <c r="N74" i="77"/>
  <c r="C73" i="77"/>
  <c r="D74" i="75" l="1"/>
  <c r="D69" i="75"/>
  <c r="M68" i="75"/>
  <c r="I67" i="75"/>
  <c r="M57" i="75"/>
  <c r="M69" i="75" s="1"/>
  <c r="L57" i="75"/>
  <c r="K57" i="75"/>
  <c r="C56" i="75"/>
  <c r="N55" i="75"/>
  <c r="M55" i="75"/>
  <c r="L55" i="75"/>
  <c r="K55" i="75"/>
  <c r="J55" i="75"/>
  <c r="J57" i="75" s="1"/>
  <c r="I55" i="75"/>
  <c r="I57" i="75" s="1"/>
  <c r="D55" i="75"/>
  <c r="D57" i="75" s="1"/>
  <c r="C54" i="75"/>
  <c r="C55" i="75" s="1"/>
  <c r="N51" i="75"/>
  <c r="N57" i="75" s="1"/>
  <c r="M51" i="75"/>
  <c r="L51" i="75"/>
  <c r="K51" i="75"/>
  <c r="J51" i="75"/>
  <c r="I51" i="75"/>
  <c r="D51" i="75"/>
  <c r="C50" i="75"/>
  <c r="C49" i="75"/>
  <c r="D45" i="75"/>
  <c r="I40" i="75"/>
  <c r="H39" i="75"/>
  <c r="C39" i="75"/>
  <c r="C37" i="75"/>
  <c r="H37" i="75" s="1"/>
  <c r="C36" i="75"/>
  <c r="N35" i="75"/>
  <c r="M35" i="75"/>
  <c r="L35" i="75"/>
  <c r="K35" i="75"/>
  <c r="J35" i="75"/>
  <c r="I35" i="75"/>
  <c r="D35" i="75"/>
  <c r="H34" i="75"/>
  <c r="C34" i="75"/>
  <c r="C33" i="75"/>
  <c r="H33" i="75" s="1"/>
  <c r="C31" i="75"/>
  <c r="N30" i="75"/>
  <c r="M30" i="75"/>
  <c r="L30" i="75"/>
  <c r="K30" i="75"/>
  <c r="J30" i="75"/>
  <c r="I30" i="75"/>
  <c r="D30" i="75"/>
  <c r="C29" i="75"/>
  <c r="H29" i="75" s="1"/>
  <c r="H28" i="75"/>
  <c r="C28" i="75"/>
  <c r="C27" i="75"/>
  <c r="H27" i="75" s="1"/>
  <c r="N23" i="75"/>
  <c r="M23" i="75"/>
  <c r="L23" i="75"/>
  <c r="K23" i="75"/>
  <c r="J23" i="75"/>
  <c r="I23" i="75"/>
  <c r="D23" i="75"/>
  <c r="C22" i="75"/>
  <c r="H22" i="75" s="1"/>
  <c r="C21" i="75"/>
  <c r="H21" i="75" s="1"/>
  <c r="C20" i="75"/>
  <c r="H20" i="75" s="1"/>
  <c r="C19" i="75"/>
  <c r="H19" i="75" s="1"/>
  <c r="N17" i="75"/>
  <c r="N25" i="75" s="1"/>
  <c r="N32" i="75" s="1"/>
  <c r="N38" i="75" s="1"/>
  <c r="N40" i="75" s="1"/>
  <c r="M17" i="75"/>
  <c r="L17" i="75"/>
  <c r="K17" i="75"/>
  <c r="J17" i="75"/>
  <c r="I17" i="75"/>
  <c r="D17" i="75"/>
  <c r="C16" i="75"/>
  <c r="C17" i="75" s="1"/>
  <c r="C15" i="75"/>
  <c r="H15" i="75" s="1"/>
  <c r="N13" i="75"/>
  <c r="M13" i="75"/>
  <c r="L13" i="75"/>
  <c r="L25" i="75" s="1"/>
  <c r="K13" i="75"/>
  <c r="K25" i="75" s="1"/>
  <c r="K32" i="75" s="1"/>
  <c r="K38" i="75" s="1"/>
  <c r="K40" i="75" s="1"/>
  <c r="J13" i="75"/>
  <c r="I13" i="75"/>
  <c r="I25" i="75" s="1"/>
  <c r="I32" i="75" s="1"/>
  <c r="I38" i="75" s="1"/>
  <c r="D13" i="75"/>
  <c r="D25" i="75" s="1"/>
  <c r="D32" i="75" s="1"/>
  <c r="D38" i="75" s="1"/>
  <c r="D40" i="75" s="1"/>
  <c r="D59" i="75" s="1"/>
  <c r="H12" i="75"/>
  <c r="C12" i="75"/>
  <c r="C13" i="75" s="1"/>
  <c r="C11" i="75"/>
  <c r="H11" i="75" s="1"/>
  <c r="N9" i="75"/>
  <c r="M9" i="75"/>
  <c r="L9" i="75"/>
  <c r="K9" i="75"/>
  <c r="J9" i="75"/>
  <c r="I9" i="75"/>
  <c r="N5" i="75"/>
  <c r="M5" i="75"/>
  <c r="L5" i="75"/>
  <c r="K5" i="75"/>
  <c r="N4" i="75"/>
  <c r="M4" i="75"/>
  <c r="L4" i="75"/>
  <c r="K4" i="75"/>
  <c r="N59" i="75" l="1"/>
  <c r="N44" i="75"/>
  <c r="N43" i="75"/>
  <c r="N45" i="75" s="1"/>
  <c r="N46" i="75" s="1"/>
  <c r="I43" i="75"/>
  <c r="I59" i="75"/>
  <c r="I44" i="75"/>
  <c r="K68" i="75"/>
  <c r="K69" i="75"/>
  <c r="K67" i="75"/>
  <c r="J25" i="75"/>
  <c r="J32" i="75" s="1"/>
  <c r="J38" i="75" s="1"/>
  <c r="J40" i="75" s="1"/>
  <c r="L68" i="75"/>
  <c r="L69" i="75"/>
  <c r="L67" i="75"/>
  <c r="K43" i="75"/>
  <c r="K45" i="75" s="1"/>
  <c r="K46" i="75" s="1"/>
  <c r="K59" i="75"/>
  <c r="K44" i="75"/>
  <c r="N69" i="75"/>
  <c r="N67" i="75"/>
  <c r="N68" i="75"/>
  <c r="L32" i="75"/>
  <c r="L38" i="75" s="1"/>
  <c r="L40" i="75" s="1"/>
  <c r="D46" i="75"/>
  <c r="M25" i="75"/>
  <c r="M32" i="75" s="1"/>
  <c r="M38" i="75" s="1"/>
  <c r="M40" i="75" s="1"/>
  <c r="I68" i="75"/>
  <c r="C68" i="75" s="1"/>
  <c r="I69" i="75"/>
  <c r="C51" i="75"/>
  <c r="C57" i="75" s="1"/>
  <c r="J68" i="75"/>
  <c r="J69" i="75"/>
  <c r="J67" i="75"/>
  <c r="D70" i="75"/>
  <c r="H16" i="75"/>
  <c r="C35" i="75"/>
  <c r="D75" i="75"/>
  <c r="C30" i="75"/>
  <c r="M67" i="75"/>
  <c r="C23" i="75"/>
  <c r="C25" i="75" s="1"/>
  <c r="C32" i="75" s="1"/>
  <c r="C38" i="75" s="1"/>
  <c r="C40" i="75" s="1"/>
  <c r="C59" i="75" s="1"/>
  <c r="M43" i="75" l="1"/>
  <c r="M59" i="75"/>
  <c r="M44" i="75"/>
  <c r="J43" i="75"/>
  <c r="J59" i="75"/>
  <c r="J44" i="75"/>
  <c r="L43" i="75"/>
  <c r="L59" i="75"/>
  <c r="L44" i="75"/>
  <c r="C44" i="75"/>
  <c r="I73" i="75"/>
  <c r="I72" i="75"/>
  <c r="C67" i="75"/>
  <c r="C69" i="75" s="1"/>
  <c r="C70" i="75" s="1"/>
  <c r="I45" i="75"/>
  <c r="I46" i="75" s="1"/>
  <c r="K73" i="75"/>
  <c r="K72" i="75"/>
  <c r="K74" i="75" s="1"/>
  <c r="N72" i="75"/>
  <c r="N73" i="75"/>
  <c r="I74" i="75" l="1"/>
  <c r="L73" i="75"/>
  <c r="L72" i="75"/>
  <c r="L74" i="75" s="1"/>
  <c r="L45" i="75"/>
  <c r="L46" i="75" s="1"/>
  <c r="N74" i="75"/>
  <c r="J73" i="75"/>
  <c r="C73" i="75" s="1"/>
  <c r="J72" i="75"/>
  <c r="J74" i="75" s="1"/>
  <c r="J45" i="75"/>
  <c r="J46" i="75" s="1"/>
  <c r="C43" i="75"/>
  <c r="C45" i="75" s="1"/>
  <c r="C46" i="75" s="1"/>
  <c r="M72" i="75"/>
  <c r="M74" i="75" s="1"/>
  <c r="M73" i="75"/>
  <c r="M45" i="75"/>
  <c r="M46" i="75" s="1"/>
  <c r="C72" i="75" l="1"/>
  <c r="C74" i="75" s="1"/>
  <c r="C75" i="75" s="1"/>
</calcChain>
</file>

<file path=xl/sharedStrings.xml><?xml version="1.0" encoding="utf-8"?>
<sst xmlns="http://schemas.openxmlformats.org/spreadsheetml/2006/main" count="1126" uniqueCount="525">
  <si>
    <t>1Q 2023</t>
  </si>
  <si>
    <t>9M 2022</t>
  </si>
  <si>
    <t>FY 2022</t>
  </si>
  <si>
    <t>in EURm</t>
  </si>
  <si>
    <t>Securities</t>
  </si>
  <si>
    <t>Net Loans</t>
  </si>
  <si>
    <t>Other</t>
  </si>
  <si>
    <t>Deposits</t>
  </si>
  <si>
    <t>RWAs</t>
  </si>
  <si>
    <t>Net Interest Income/Commissions</t>
  </si>
  <si>
    <t>NII</t>
  </si>
  <si>
    <t>Loans</t>
  </si>
  <si>
    <t>Fixed Income Securities</t>
  </si>
  <si>
    <t>Interbank</t>
  </si>
  <si>
    <t>Net Interest Income</t>
  </si>
  <si>
    <t>Large Corporates</t>
  </si>
  <si>
    <t>SMEs</t>
  </si>
  <si>
    <t>Mortgages</t>
  </si>
  <si>
    <t>Consumer/Credit Cards</t>
  </si>
  <si>
    <t>Commissions</t>
  </si>
  <si>
    <t>LGs</t>
  </si>
  <si>
    <t>Brokerage</t>
  </si>
  <si>
    <t>Mutual Funds</t>
  </si>
  <si>
    <t>Total Gross Loans per segment</t>
  </si>
  <si>
    <t>Large Corporates - Term</t>
  </si>
  <si>
    <t>Large Corporates - Revolving</t>
  </si>
  <si>
    <t>SMEs - Term</t>
  </si>
  <si>
    <t>SMEs - Revolving</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</si>
  <si>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</si>
  <si>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</si>
  <si>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</si>
  <si>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</si>
  <si>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</si>
  <si>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</si>
  <si>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</si>
  <si>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</si>
  <si>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</si>
  <si>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</si>
  <si>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</si>
  <si>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</si>
  <si>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</si>
  <si>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</si>
  <si>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</si>
  <si>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</si>
  <si>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</si>
  <si>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</si>
  <si>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</si>
  <si>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Disburshments</t>
  </si>
  <si>
    <t>Customer Funds</t>
  </si>
  <si>
    <t>Deposits per Type</t>
  </si>
  <si>
    <t>Sight &amp; Savings</t>
  </si>
  <si>
    <t xml:space="preserve">Time </t>
  </si>
  <si>
    <t>Deposits per Entity</t>
  </si>
  <si>
    <t>Individuals</t>
  </si>
  <si>
    <t>Business</t>
  </si>
  <si>
    <t>Deposits per Segment/Type</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</si>
  <si>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</si>
  <si>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</si>
  <si>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</si>
  <si>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</si>
  <si>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</si>
  <si>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</si>
  <si>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</si>
  <si>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</si>
  <si>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</si>
  <si>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</si>
  <si>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</si>
  <si>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</si>
  <si>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</si>
  <si>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</si>
  <si>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</si>
  <si>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Capital</t>
  </si>
  <si>
    <t>Total Capital Ratio</t>
  </si>
  <si>
    <t>Common Equity Tier I</t>
  </si>
  <si>
    <t>Total Regulatory Capital</t>
  </si>
  <si>
    <t>Risk Weighted Assets</t>
  </si>
  <si>
    <t>Common Equity Tier I ratio</t>
  </si>
  <si>
    <t>Phased In</t>
  </si>
  <si>
    <t>Credit</t>
  </si>
  <si>
    <t>Market</t>
  </si>
  <si>
    <t>Operational</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</si>
  <si>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</si>
  <si>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</si>
  <si>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</si>
  <si>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</si>
  <si>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</si>
  <si>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</si>
  <si>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</si>
  <si>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</si>
  <si>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</si>
  <si>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</si>
  <si>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</si>
  <si>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</si>
  <si>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</si>
  <si>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</si>
  <si>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</si>
  <si>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</si>
  <si>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</si>
  <si>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</si>
  <si>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</si>
  <si>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</si>
  <si>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</si>
  <si>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</si>
  <si>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</si>
  <si>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</si>
  <si>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</si>
  <si>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</si>
  <si>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</si>
  <si>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</si>
  <si>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</si>
  <si>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</si>
  <si>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</si>
  <si>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</si>
  <si>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</si>
  <si>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</si>
  <si>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</si>
  <si>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</si>
  <si>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</si>
  <si>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</si>
  <si>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</si>
  <si>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Property, plant and equipment</t>
  </si>
  <si>
    <t>Intangible assets</t>
  </si>
  <si>
    <t>Right of use assets</t>
  </si>
  <si>
    <t>Deferred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</si>
  <si>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</si>
  <si>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</si>
  <si>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</si>
  <si>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</si>
  <si>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</si>
  <si>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</si>
  <si>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</si>
  <si>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</si>
  <si>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</si>
  <si>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</si>
  <si>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</si>
  <si>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</si>
  <si>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</si>
  <si>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</si>
  <si>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</si>
  <si>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</si>
  <si>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</si>
  <si>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</si>
  <si>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</si>
  <si>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</si>
  <si>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</si>
  <si>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</si>
  <si>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</si>
  <si>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</si>
  <si>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</si>
  <si>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</si>
  <si>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</si>
  <si>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</si>
  <si>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</si>
  <si>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</si>
  <si>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</si>
  <si>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</si>
  <si>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</si>
  <si>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</si>
  <si>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</si>
  <si>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</si>
  <si>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</si>
  <si>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</si>
  <si>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</si>
  <si>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</si>
  <si>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</si>
  <si>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</si>
  <si>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</si>
  <si>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</si>
  <si>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</si>
  <si>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</si>
  <si>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</si>
  <si>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BB</t>
  </si>
  <si>
    <t>Gross Business Loans per type</t>
  </si>
  <si>
    <t>Total</t>
  </si>
  <si>
    <t>n/a</t>
  </si>
  <si>
    <t>1Q 2024</t>
  </si>
  <si>
    <t>01/01/24-31/3/24</t>
  </si>
  <si>
    <t>Treasury stock</t>
  </si>
  <si>
    <t>POCI</t>
  </si>
  <si>
    <t>Impairments</t>
  </si>
  <si>
    <t>2Q 2024</t>
  </si>
  <si>
    <t>1H 2024</t>
  </si>
  <si>
    <t>KPIs</t>
  </si>
  <si>
    <t>Net Interest Margin</t>
  </si>
  <si>
    <t>Net Fee margin</t>
  </si>
  <si>
    <t>Cost to Income</t>
  </si>
  <si>
    <t>Cost to Core Income</t>
  </si>
  <si>
    <t>Cost of Risk</t>
  </si>
  <si>
    <t>RoA recurring</t>
  </si>
  <si>
    <t>Eurosystem funding / Assets</t>
  </si>
  <si>
    <t>Loans to Deposits Ratio</t>
  </si>
  <si>
    <t>Liquidity Coverage Ratio</t>
  </si>
  <si>
    <t>Net Stable Funding Ratio</t>
  </si>
  <si>
    <t>YoY</t>
  </si>
  <si>
    <t>QoQ</t>
  </si>
  <si>
    <t>Retail, Demand</t>
  </si>
  <si>
    <t>Credit Expansion</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</si>
  <si>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</si>
  <si>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</si>
  <si>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</si>
  <si>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</si>
  <si>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</si>
  <si>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</si>
  <si>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</si>
  <si>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</si>
  <si>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</si>
  <si>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</si>
  <si>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</si>
  <si>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</si>
  <si>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</si>
  <si>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</si>
  <si>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</si>
  <si>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</si>
  <si>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</si>
  <si>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</si>
  <si>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</si>
  <si>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</si>
  <si>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</si>
  <si>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</si>
  <si>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</si>
  <si>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</si>
  <si>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</si>
  <si>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</si>
  <si>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</si>
  <si>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</si>
  <si>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</si>
  <si>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</si>
  <si>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</si>
  <si>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Contents</t>
  </si>
  <si>
    <t>1. Dashboard</t>
  </si>
  <si>
    <t>2. KPIs</t>
  </si>
  <si>
    <t>3. Balance Sheet</t>
  </si>
  <si>
    <t>4. Income Statement</t>
  </si>
  <si>
    <t>5. NII-Fees</t>
  </si>
  <si>
    <t>6. Loan Book</t>
  </si>
  <si>
    <t>7. Customer Funds</t>
  </si>
  <si>
    <t>8. Securities</t>
  </si>
  <si>
    <t>9. Capital</t>
  </si>
  <si>
    <t>Investor Relations</t>
  </si>
  <si>
    <t>investors@optimabank.gr</t>
  </si>
  <si>
    <t>10. Asset Quality</t>
  </si>
  <si>
    <t>11. IFRS 9 stages</t>
  </si>
  <si>
    <t>12. Glossary</t>
  </si>
  <si>
    <t>Net Fee Income</t>
  </si>
  <si>
    <t>Tangible Equity (€mn) reported</t>
  </si>
  <si>
    <t>9M 2024</t>
  </si>
  <si>
    <t>3Q 2024</t>
  </si>
  <si>
    <t>01/01/24-30/09/24</t>
  </si>
  <si>
    <t>RoRWAs</t>
  </si>
  <si>
    <t>Capital figures include profit for the period and dividend provisions</t>
  </si>
  <si>
    <t>FY 2024</t>
  </si>
  <si>
    <t>4Q 2024</t>
  </si>
  <si>
    <t>01/01/24-31/12/24</t>
  </si>
  <si>
    <t>CET1 Phased in</t>
  </si>
  <si>
    <t>Total Capital Phased in</t>
  </si>
  <si>
    <t>1Q 2025</t>
  </si>
  <si>
    <t>-</t>
  </si>
  <si>
    <t>01/01/25-31/3/25</t>
  </si>
  <si>
    <t>BB - Term</t>
  </si>
  <si>
    <t>BB - Revolving</t>
  </si>
  <si>
    <t>2Q 2025</t>
  </si>
  <si>
    <t>1H 2025</t>
  </si>
  <si>
    <t>Debt instruments</t>
  </si>
  <si>
    <t>Households</t>
  </si>
  <si>
    <t xml:space="preserve">Real estate </t>
  </si>
  <si>
    <t>01/01/25-30/6/25</t>
  </si>
  <si>
    <t>01/01/24-30/6/24</t>
  </si>
  <si>
    <t>9M 2025</t>
  </si>
  <si>
    <t>3Q 2025</t>
  </si>
  <si>
    <t>1H 2023</t>
  </si>
  <si>
    <t>9M 2023</t>
  </si>
  <si>
    <t>01/01/25-30/9/25</t>
  </si>
  <si>
    <t>Average loan rate per Quarter</t>
  </si>
  <si>
    <t>n/m</t>
  </si>
  <si>
    <t>4Q 2025</t>
  </si>
  <si>
    <t>FY 2025</t>
  </si>
  <si>
    <t>Deposit rate (avg. per quarter)</t>
  </si>
  <si>
    <t>01/01/25-31/12/25</t>
  </si>
  <si>
    <t>Leverage ratio (tangible equity to total assets)</t>
  </si>
  <si>
    <t>1Q 2026</t>
  </si>
  <si>
    <t>01/01/26-31/3/26</t>
  </si>
  <si>
    <t>Individuals %</t>
  </si>
  <si>
    <t>Business %</t>
  </si>
  <si>
    <t>Sight &amp; Savings %</t>
  </si>
  <si>
    <t>Time %</t>
  </si>
  <si>
    <t>Κατάσταση Αποτελεσμάτων και Λοιπών Συνολικών εσόδων</t>
  </si>
  <si>
    <t>Consolidated Amounts</t>
  </si>
  <si>
    <t>Optima Bank</t>
  </si>
  <si>
    <t>IBG Capital</t>
  </si>
  <si>
    <t>Optima Factors</t>
  </si>
  <si>
    <t>Optima ΑΕΔΑK</t>
  </si>
  <si>
    <t>Optima Leasing</t>
  </si>
  <si>
    <t>Consolidation Entries</t>
  </si>
  <si>
    <t xml:space="preserve">Ποσά σε Ευρώ </t>
  </si>
  <si>
    <t>Σημ.</t>
  </si>
  <si>
    <t>1/1/2026-30/6/2026</t>
  </si>
  <si>
    <t>1/1/2025-30/6/2025</t>
  </si>
  <si>
    <t>Management account</t>
  </si>
  <si>
    <t>Mapping Logistikis Katastasis</t>
  </si>
  <si>
    <t>Check Logistikis Katastasis</t>
  </si>
  <si>
    <t>Τόκοι και εξομοιούμενα έσοδα</t>
  </si>
  <si>
    <t>pl.01</t>
  </si>
  <si>
    <t>pl1</t>
  </si>
  <si>
    <t>Tόκοι και εξομοιούμενα έξοδα</t>
  </si>
  <si>
    <t>pl.02</t>
  </si>
  <si>
    <t>pl2</t>
  </si>
  <si>
    <t xml:space="preserve">Καθαρά έσοδα από τόκους </t>
  </si>
  <si>
    <t xml:space="preserve">Έσοδα από αμοιβές και προµήθειες </t>
  </si>
  <si>
    <t>pl.03</t>
  </si>
  <si>
    <t>pl3</t>
  </si>
  <si>
    <t xml:space="preserve">Έξοδα από αμοιβές και προµήθειες </t>
  </si>
  <si>
    <t>pl.04</t>
  </si>
  <si>
    <t>pl4</t>
  </si>
  <si>
    <t>Καθαρά έσοδα από αμοιβές και προμήθειες</t>
  </si>
  <si>
    <t>Έσοδα από μερίσματα</t>
  </si>
  <si>
    <t>pl.05</t>
  </si>
  <si>
    <t>pl5</t>
  </si>
  <si>
    <t>Κέρδη/(ζημιές) χρηματοοικονομικών πράξεων</t>
  </si>
  <si>
    <t>pl.06</t>
  </si>
  <si>
    <t>pl6</t>
  </si>
  <si>
    <t>Κέρδη/(ζημιές) που προκύπτουν από την παύση αναγνώρισης χρηματοοικονομικών στοιχείων του ενεργητικού που επιμετρώνται στο αποσβεσμένο κόστος</t>
  </si>
  <si>
    <t>pl.07</t>
  </si>
  <si>
    <t>pl6a</t>
  </si>
  <si>
    <t xml:space="preserve">Λοιπά λειτουργικά έσοδα </t>
  </si>
  <si>
    <t>pl.08</t>
  </si>
  <si>
    <t>pl7</t>
  </si>
  <si>
    <t>Καθαρά έσοδα από λειτουργικές δραστηριότητες</t>
  </si>
  <si>
    <t>Αμοιβές και έξοδα προσωπικού</t>
  </si>
  <si>
    <t>pl.09</t>
  </si>
  <si>
    <t>pl9</t>
  </si>
  <si>
    <t>Λοιπά λειτουργικά έξοδα</t>
  </si>
  <si>
    <t>pl.10</t>
  </si>
  <si>
    <t>pl10</t>
  </si>
  <si>
    <t>Αποσβέσεις</t>
  </si>
  <si>
    <t>pl.11</t>
  </si>
  <si>
    <t>pl11</t>
  </si>
  <si>
    <t>Σύνολο λειτουργικών εξόδων</t>
  </si>
  <si>
    <t>Σύνολο αποτελεσμάτων προ προβλέψεων και φόρων</t>
  </si>
  <si>
    <t>Προβλέψεις απομείωσης για την κάλυψη πιστωτικού κινδύνου</t>
  </si>
  <si>
    <t>pl.12</t>
  </si>
  <si>
    <t>pl12</t>
  </si>
  <si>
    <t>Λοιπές προβλέψεις</t>
  </si>
  <si>
    <t>pl.13</t>
  </si>
  <si>
    <t>pl13</t>
  </si>
  <si>
    <t>Σύνολο προβλέψεων</t>
  </si>
  <si>
    <t>Κέρδος από απόκτηση συμμετοχών σε συγγενείς εταιρείες</t>
  </si>
  <si>
    <t>pl.15</t>
  </si>
  <si>
    <t>Αναλογία κερδών/(ζηµιών) από συγγενείς εταιρίες</t>
  </si>
  <si>
    <t>pl.16</t>
  </si>
  <si>
    <t>pl16</t>
  </si>
  <si>
    <t>Κέρδη προ φόρων</t>
  </si>
  <si>
    <t>Φόρος Εισοδήματος</t>
  </si>
  <si>
    <t>pl.14</t>
  </si>
  <si>
    <t>pl14</t>
  </si>
  <si>
    <t>Κέρδη μετά από φόρους (α)</t>
  </si>
  <si>
    <t>Κέρδη αποδιδόμενα σε:</t>
  </si>
  <si>
    <t>Μετόχους της μητρικής</t>
  </si>
  <si>
    <t>Μη ελέγχουσες συμμετοχές</t>
  </si>
  <si>
    <t xml:space="preserve">Λοιπά συνολικά έσοδα </t>
  </si>
  <si>
    <t>Στοιχεία που μπορούν να μεταφερθούν μεταγενέστερα στα αποτελέσματα</t>
  </si>
  <si>
    <t>Μεταβολή αποθεματικού χρηματοοικονομικών στοιχείων αποτιμώμενων στην εύλογη αξία μέσω της κατάστασης λοιπών συνολικών εσόδων</t>
  </si>
  <si>
    <t>oci.1</t>
  </si>
  <si>
    <t>Μεταβολή αποθεματικού αντιστάθμισης τακειακών ροών</t>
  </si>
  <si>
    <t>oci.2</t>
  </si>
  <si>
    <t>Σύνολο στοιχείων που μπορούν να μεταφερθούν μεταγενέστερα στα αποτελέσματα</t>
  </si>
  <si>
    <t>Στοιχεία που δεν μπορούν να μεταφερθούν μεταγενέστερα στα αποτελέσματα</t>
  </si>
  <si>
    <t>Μεταβολή αποθεματικού αναλογιστικών κερδών/(ζημιών) υποχρεώσεων καθορισμένων παροχών</t>
  </si>
  <si>
    <t>oci.3</t>
  </si>
  <si>
    <t>Σύνολο στοιχείων που δεν μπορούν να μεταφερθούν μεταγενέστερα στα αποτελέσματα</t>
  </si>
  <si>
    <t>Λοιπά συνολικά έσοδα μετά από φόρους (β)</t>
  </si>
  <si>
    <t>Συγκεντρωτικά συνολικά έσοδα χρήσης μετά από φόρους (α)+(β)</t>
  </si>
  <si>
    <t>Check with FRPS</t>
  </si>
  <si>
    <t>Λοιπά συνολικά έσοδα χρήσης αποδιδόμενα σε:</t>
  </si>
  <si>
    <t>Συγκεντρωτικά συνολικά έσοδα χρήσης αποδιδόμενα σε:</t>
  </si>
  <si>
    <t>ΚΕΡΔΗ ΠΕΡΙΟΔΟΥ/ΧΡΗΣΗΣ ΑΕΔΑΚ ΑΠΟΔΙΔΟΜΕΝΑ ΣΕ ΜΗ ΕΛΕΓΧΟΥΣΕΣ ΣΥΜΜΕΤΟΧΕΣ</t>
  </si>
  <si>
    <t>2Q 2026</t>
  </si>
  <si>
    <t>1H 2026</t>
  </si>
  <si>
    <t>ΠΟΣΟΣΤΟ ΑΜΕΣΗΣ ΣΥΜΜΕΤΟΧΗΣ:</t>
  </si>
  <si>
    <t>ΠΟΣΟΣΤΟ ΕΜΜΕΣΗΣ ΣΥΜΜΕΤΟΧΗΣ:</t>
  </si>
  <si>
    <t>ΠΟΣΟΣΤΟ NCI:</t>
  </si>
  <si>
    <t>Κατάσταση xρηματοοικονομικής θέσης</t>
  </si>
  <si>
    <t>Ποσά σε Ευρώ</t>
  </si>
  <si>
    <t>30/6/2026</t>
  </si>
  <si>
    <t>31/12/2025</t>
  </si>
  <si>
    <t>ΕΝΕΡΓΗΤΙΚΟ</t>
  </si>
  <si>
    <t>Ταμείο και διαθέσιμα στην κεντρική τράπεζα</t>
  </si>
  <si>
    <t>bsat.01</t>
  </si>
  <si>
    <t>bs1</t>
  </si>
  <si>
    <t>Απαιτήσεις από χρηματοπιστωτικά ιδρύματα</t>
  </si>
  <si>
    <t>bsat.02</t>
  </si>
  <si>
    <t>bs2</t>
  </si>
  <si>
    <t>Χρηματοοικονομικά στοιχεία ενεργητικού αποτιμώμενα στην εύλογη αξία μέσω αποτελεσμάτων</t>
  </si>
  <si>
    <t>bsat.03</t>
  </si>
  <si>
    <t>bs3</t>
  </si>
  <si>
    <t>Παράγωγα χρηματοοικονομικά μέσα</t>
  </si>
  <si>
    <t>bsat.04</t>
  </si>
  <si>
    <t>bs4</t>
  </si>
  <si>
    <t xml:space="preserve">Δάνεια και απαιτήσεις από πελάτες </t>
  </si>
  <si>
    <t>bsat.05</t>
  </si>
  <si>
    <t>bs5</t>
  </si>
  <si>
    <t>Μείον: Προβλέψεις για επισφαλείς απαιτήσεις</t>
  </si>
  <si>
    <t>bsat.06</t>
  </si>
  <si>
    <t>bs6</t>
  </si>
  <si>
    <t>Χρηματοοικονομικά στοιχεία ενεργητικού αποτιμώμενα στην εύλογη αξία μέσω της κατάστασης λοιπών συνολικών εσόδων</t>
  </si>
  <si>
    <t>bsat.07</t>
  </si>
  <si>
    <t>bs7</t>
  </si>
  <si>
    <t>Απαιτήσεις από χρεωστικούς τίτλους στο αποσβεσμένο κόστος</t>
  </si>
  <si>
    <t>bsat.08</t>
  </si>
  <si>
    <t>bs7a</t>
  </si>
  <si>
    <t>Μείον: Προβλέψεις απαιτήσεων από χρεωστικούς τίτλους στο αποσβεσμένο κόστος</t>
  </si>
  <si>
    <t>bsat.09</t>
  </si>
  <si>
    <t>bs7bA</t>
  </si>
  <si>
    <t>Συμμετοχές σε θυγατρικές επιχειρήσεις</t>
  </si>
  <si>
    <t>bsat.10</t>
  </si>
  <si>
    <t>bs8</t>
  </si>
  <si>
    <t>Συμμετοχές σε συγγενείς επιχειρήσεις</t>
  </si>
  <si>
    <t>bsat.11</t>
  </si>
  <si>
    <t>bs8a</t>
  </si>
  <si>
    <t>Ιδιοχρησιμοποιούμενα ενσώματα πάγια στοιχεία</t>
  </si>
  <si>
    <t>bsat.12</t>
  </si>
  <si>
    <t>bs9</t>
  </si>
  <si>
    <t>Άυλα πάγια στοιχεία</t>
  </si>
  <si>
    <t>bsat.13</t>
  </si>
  <si>
    <t>bs11</t>
  </si>
  <si>
    <t>Φήμη και πελατεία</t>
  </si>
  <si>
    <t>bsat.19</t>
  </si>
  <si>
    <t>Δικαιώματα χρήσης περιουσιακών στοιχείων</t>
  </si>
  <si>
    <t>bsat.14</t>
  </si>
  <si>
    <t>bs11a</t>
  </si>
  <si>
    <t>Αναβαλλόμενη φορολογική απαίτηση</t>
  </si>
  <si>
    <t>bsat.15</t>
  </si>
  <si>
    <t>bs12</t>
  </si>
  <si>
    <t>Λοιπά στοιχεία ενεργητικού</t>
  </si>
  <si>
    <t>bsat.16</t>
  </si>
  <si>
    <t>bs15</t>
  </si>
  <si>
    <t>Μείον: Προβλέψεις λοιπών στοιχείων ενεργητικού</t>
  </si>
  <si>
    <t>bsat.17</t>
  </si>
  <si>
    <t>bs16</t>
  </si>
  <si>
    <t>Περιουσιακά στοιχεία προς πώληση</t>
  </si>
  <si>
    <t>bsat.18</t>
  </si>
  <si>
    <t xml:space="preserve">Σύνολο ενεργητικού </t>
  </si>
  <si>
    <t>ΥΠΟΧΡΕΩΣΕΙΣ  &amp;  ΙΔΙΑ ΚΕΦΑΛΑΙΑ</t>
  </si>
  <si>
    <t>Υποχρεώσεις προς την κεντρική τράπεζα</t>
  </si>
  <si>
    <t>bslt.01</t>
  </si>
  <si>
    <t>bs18</t>
  </si>
  <si>
    <t>Υποχρεώσεις προς χρηματοπιστωτικά ιδρύματα</t>
  </si>
  <si>
    <t>bslt.02</t>
  </si>
  <si>
    <t>bs19</t>
  </si>
  <si>
    <t>Υποχρεώσεις προς πελάτες</t>
  </si>
  <si>
    <t>bslt.03</t>
  </si>
  <si>
    <t>bs20</t>
  </si>
  <si>
    <t>bslt.04</t>
  </si>
  <si>
    <t>bs21</t>
  </si>
  <si>
    <t>Υποχρεώσεις από πιστωτικούς τίτλους και λοιπές δανειακές υποχρεώσεις</t>
  </si>
  <si>
    <t>bslt.19</t>
  </si>
  <si>
    <t>Υποχρεώσεις από μισθώσεις</t>
  </si>
  <si>
    <t>bslt.05</t>
  </si>
  <si>
    <t>bs21a</t>
  </si>
  <si>
    <t>Αναβαλλόμενη φορολογική υποχρέωση</t>
  </si>
  <si>
    <t>bslt.06</t>
  </si>
  <si>
    <t>bs22</t>
  </si>
  <si>
    <t>Υποχρεώσεις στο προσωπικό λόγω εξόδου από την υπηρεσία</t>
  </si>
  <si>
    <t>bslt.07</t>
  </si>
  <si>
    <t>bs23</t>
  </si>
  <si>
    <t>Υποχρεώσεις φόρου εισοδήματος</t>
  </si>
  <si>
    <t>bslt.08</t>
  </si>
  <si>
    <t>bs25</t>
  </si>
  <si>
    <t>Λοιπές υποχρεώσεις</t>
  </si>
  <si>
    <t>bslt.09</t>
  </si>
  <si>
    <t>bs26</t>
  </si>
  <si>
    <t>Προβλέψεις</t>
  </si>
  <si>
    <t>bslt.10</t>
  </si>
  <si>
    <t>bs24</t>
  </si>
  <si>
    <t>Σύνολο υποχρεώσεων</t>
  </si>
  <si>
    <t>Ίδια κεφάλαια</t>
  </si>
  <si>
    <t>Μετοχικό κεφάλαιο</t>
  </si>
  <si>
    <t>bslt.11</t>
  </si>
  <si>
    <t>bs28</t>
  </si>
  <si>
    <t>Διαφορά από έκδοση μετοχών υπέρ το άρτιο</t>
  </si>
  <si>
    <t>bslt.12</t>
  </si>
  <si>
    <t>bs28a</t>
  </si>
  <si>
    <t>Μετατρέψιμο ομολογιακό δάνειο</t>
  </si>
  <si>
    <t>bslt.13</t>
  </si>
  <si>
    <t>bs28b</t>
  </si>
  <si>
    <t>Λοιποί συμμετοχικοί τίτλοι</t>
  </si>
  <si>
    <t>bslt.20</t>
  </si>
  <si>
    <t>bs28c</t>
  </si>
  <si>
    <t>Αποθεματικό εύλογης αξίας μέσω της κατάστασης λοιπών συνολικών εσόδων</t>
  </si>
  <si>
    <t>bslt.14</t>
  </si>
  <si>
    <t>bs29</t>
  </si>
  <si>
    <t>Σύνολο στοιχείων που μπορούν να μεταφερθούν μεταγενέστερα στα αποτελέσματα (oci.1, oci.2, oci.3)</t>
  </si>
  <si>
    <t>oci.1, oci.2, oci.3</t>
  </si>
  <si>
    <t>Μείον : Ίδιες μετοχές</t>
  </si>
  <si>
    <t>bslt.15</t>
  </si>
  <si>
    <t>bs33</t>
  </si>
  <si>
    <t>Λοιπά αποθεματικά</t>
  </si>
  <si>
    <t>bslt.16</t>
  </si>
  <si>
    <t>bs30</t>
  </si>
  <si>
    <t>Σύνολο στοιχείων που δεν μπορούν να μεταφερθούν μεταγενέστερα στα αποτελέσματα (oci.4, oci.5)</t>
  </si>
  <si>
    <t>oci4&amp;oci5</t>
  </si>
  <si>
    <t>Συσσωρευμένα κέρδη</t>
  </si>
  <si>
    <t>bslt.17</t>
  </si>
  <si>
    <t>bs31</t>
  </si>
  <si>
    <t>Κέρδη / (ζημιές) τρέχουσας χρήσης</t>
  </si>
  <si>
    <t>bslt.42</t>
  </si>
  <si>
    <t>bs32</t>
  </si>
  <si>
    <t>Σύνολο ιδίων κεφαλαίων που αναλογούν σε μετόχους της Εταιρείας</t>
  </si>
  <si>
    <t>bslt.18</t>
  </si>
  <si>
    <t>bs31a</t>
  </si>
  <si>
    <t>Σύνολο ιδίων κεφαλαίων</t>
  </si>
  <si>
    <t>Σύνολο υποχρεώσεων και ιδίων κεφαλαίων</t>
  </si>
  <si>
    <t>Check balance</t>
  </si>
  <si>
    <t>Check with PnL result</t>
  </si>
  <si>
    <t>Capital instruments</t>
  </si>
  <si>
    <t>Net profit adj. for AT1 coupon</t>
  </si>
  <si>
    <t>RoTE adj. for AT1</t>
  </si>
  <si>
    <t>Wholesale, Demand</t>
  </si>
  <si>
    <t>Wholesale, Time</t>
  </si>
  <si>
    <t>01/01/26-30/6/26</t>
  </si>
  <si>
    <t>Tier 1</t>
  </si>
  <si>
    <t>1H 2026 Results</t>
  </si>
  <si>
    <t>RoTE</t>
  </si>
  <si>
    <t xml:space="preserve">RoTE </t>
  </si>
  <si>
    <t>EPS - adj.</t>
  </si>
  <si>
    <t>EPS- adj. for AT1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</si>
</sst>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0">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_-* #,##0.0\ _€_-;\-* #,##0.0\ _€_-;_-* &quot;-&quot;??\ _€_-;_-@_-"/>
    <numFmt numFmtId="175" formatCode="0.0000%"/>
    <numFmt numFmtId="176" formatCode="0.00000000000000%"/>
    <numFmt numFmtId="177" formatCode="0.0000"/>
    <numFmt numFmtId="178" formatCode="#,##0.00_ ;[Red]\-#,##0.00\ "/>
    <numFmt numFmtId="179" formatCode="_-* #,##0.00\ _€_-;\-* #,##0.00\ _€_-;_-* &quot;-&quot;?\ _€_-;_-@_-"/>
    <numFmt numFmtId="180" formatCode="_-* #,##0.0000\ _€_-;\-* #,##0.0000\ _€_-;_-* &quot;-&quot;??\ _€_-;_-@_-"/>
    <numFmt numFmtId="181" formatCode="#,##0.0_ ;\-#,##0.0\ "/>
    <numFmt numFmtId="182" formatCode="_-* #,##0\ _€_-;\-* #,##0\ _€_-;_-* &quot;-&quot;??\ _€_-;_-@_-"/>
    <numFmt numFmtId="183" formatCode="_-* #,##0.00000_-;\-* #,##0.00000_-;_-* &quot;-&quot;??_-;_-@_-"/>
    <numFmt numFmtId="184" formatCode="0.000%"/>
    <numFmt numFmtId="185" formatCode="0.00000%"/>
    <numFmt numFmtId="186" formatCode="#,##0.0"/>
    <numFmt numFmtId="187" formatCode="0.000000000000000%"/>
    <numFmt numFmtId="188" formatCode="#,##0_ ;\-#,##0\ "/>
    <numFmt numFmtId="189" formatCode="_-* #,##0.0000\ _€_-;\-* #,##0.0000\ _€_-;_-* &quot;-&quot;?\ _€_-;_-@_-"/>
    <numFmt numFmtId="190" formatCode="#,##0;\(#,##0\)"/>
    <numFmt numFmtId="191" formatCode="d/m/yyyy;@"/>
    <numFmt numFmtId="192" formatCode="#,##0.000000000000"/>
  </numFmts>
  <fonts count="68">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u/>
      <sz val="11"/>
      <color theme="10"/>
      <name val="Calibri"/>
      <family val="2"/>
      <charset val="161"/>
      <scheme val="minor"/>
    </font>
    <font>
      <b/>
      <sz val="11"/>
      <color rgb="FFFF7D00"/>
      <name val="Calibri"/>
      <family val="2"/>
      <charset val="161"/>
      <scheme val="minor"/>
    </font>
    <font>
      <sz val="10"/>
      <color theme="1"/>
      <name val="Calibri"/>
      <family val="2"/>
      <charset val="161"/>
      <scheme val="minor"/>
    </font>
    <font>
      <b/>
      <sz val="10"/>
      <color rgb="FF2F0037"/>
      <name val="Calibri"/>
      <family val="2"/>
      <charset val="161"/>
      <scheme val="minor"/>
    </font>
    <font>
      <sz val="10"/>
      <color rgb="FF2F0037"/>
      <name val="Calibri"/>
      <family val="2"/>
      <charset val="161"/>
      <scheme val="minor"/>
    </font>
    <font>
      <b/>
      <sz val="18"/>
      <color rgb="FF36174D"/>
      <name val="Calibri"/>
      <family val="2"/>
      <charset val="161"/>
      <scheme val="minor"/>
    </font>
    <font>
      <u/>
      <sz val="10"/>
      <color theme="10"/>
      <name val="Arial"/>
      <family val="2"/>
      <charset val="161"/>
    </font>
    <font>
      <b/>
      <sz val="11"/>
      <color theme="0"/>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u/>
      <sz val="11"/>
      <color theme="5"/>
      <name val="Calibri"/>
      <family val="2"/>
      <charset val="161"/>
      <scheme val="minor"/>
    </font>
    <font>
      <b/>
      <u/>
      <sz val="12"/>
      <color theme="10"/>
      <name val="Calibri"/>
      <family val="2"/>
      <charset val="161"/>
      <scheme val="minor"/>
    </font>
    <font>
      <b/>
      <u/>
      <sz val="16"/>
      <color theme="10"/>
      <name val="Calibri"/>
      <family val="2"/>
      <charset val="161"/>
      <scheme val="minor"/>
    </font>
    <font>
      <sz val="12"/>
      <color theme="1"/>
      <name val="Calibri"/>
      <family val="2"/>
      <charset val="161"/>
      <scheme val="minor"/>
    </font>
    <font>
      <b/>
      <sz val="12"/>
      <color rgb="FFFF7D00"/>
      <name val="Calibri"/>
      <family val="2"/>
      <charset val="161"/>
      <scheme val="minor"/>
    </font>
    <font>
      <u/>
      <sz val="12"/>
      <color theme="10"/>
      <name val="Calibri"/>
      <family val="2"/>
      <charset val="161"/>
      <scheme val="minor"/>
    </font>
    <font>
      <b/>
      <sz val="12"/>
      <color rgb="FF2F0037"/>
      <name val="Calibri"/>
      <family val="2"/>
      <charset val="161"/>
      <scheme val="minor"/>
    </font>
    <font>
      <sz val="12"/>
      <color rgb="FF2F0037"/>
      <name val="Calibri"/>
      <family val="2"/>
      <charset val="161"/>
      <scheme val="minor"/>
    </font>
    <font>
      <b/>
      <sz val="12"/>
      <color rgb="FFFF0000"/>
      <name val="Calibri"/>
      <family val="2"/>
      <charset val="161"/>
      <scheme val="minor"/>
    </font>
    <font>
      <sz val="12"/>
      <color rgb="FFFF0000"/>
      <name val="Calibri"/>
      <family val="2"/>
      <charset val="161"/>
      <scheme val="minor"/>
    </font>
    <font>
      <sz val="12"/>
      <color rgb="FFFF7D00"/>
      <name val="Calibri"/>
      <family val="2"/>
      <charset val="161"/>
      <scheme val="minor"/>
    </font>
    <font>
      <sz val="12"/>
      <name val="Calibri"/>
      <family val="2"/>
      <charset val="161"/>
      <scheme val="minor"/>
    </font>
    <font>
      <i/>
      <sz val="12"/>
      <color rgb="FF2F0037"/>
      <name val="Calibri"/>
      <family val="2"/>
      <charset val="161"/>
      <scheme val="minor"/>
    </font>
    <font>
      <i/>
      <sz val="12"/>
      <color theme="1"/>
      <name val="Calibri"/>
      <family val="2"/>
      <charset val="161"/>
      <scheme val="minor"/>
    </font>
    <font>
      <b/>
      <sz val="12"/>
      <color theme="1"/>
      <name val="Calibri"/>
      <family val="2"/>
      <charset val="161"/>
      <scheme val="minor"/>
    </font>
    <font>
      <b/>
      <sz val="12"/>
      <color theme="1"/>
      <name val="Helvetica neue"/>
      <charset val="161"/>
    </font>
    <font>
      <sz val="12"/>
      <color theme="1"/>
      <name val="Helvetica neue"/>
      <charset val="161"/>
    </font>
    <font>
      <sz val="12"/>
      <color rgb="FF2F0037"/>
      <name val="Helvetica neue"/>
      <charset val="161"/>
    </font>
    <font>
      <b/>
      <sz val="12"/>
      <color rgb="FF2F0037"/>
      <name val="Helvetica neue"/>
      <charset val="161"/>
    </font>
    <font>
      <b/>
      <sz val="12"/>
      <color rgb="FF36174D"/>
      <name val="Calibri"/>
      <family val="2"/>
      <charset val="161"/>
      <scheme val="minor"/>
    </font>
    <font>
      <sz val="12"/>
      <color rgb="FFFFC000"/>
      <name val="Calibri"/>
      <family val="2"/>
      <charset val="161"/>
      <scheme val="minor"/>
    </font>
    <font>
      <b/>
      <sz val="12"/>
      <color theme="0"/>
      <name val="Calibri"/>
      <family val="2"/>
      <charset val="161"/>
      <scheme val="minor"/>
    </font>
    <font>
      <sz val="12"/>
      <color theme="1"/>
      <name val="Calibri"/>
      <family val="2"/>
      <charset val="161"/>
    </font>
    <font>
      <b/>
      <sz val="12"/>
      <color rgb="FF36174D"/>
      <name val="Calibri"/>
      <family val="2"/>
      <charset val="161"/>
    </font>
    <font>
      <b/>
      <sz val="12"/>
      <color rgb="FFFF7D00"/>
      <name val="Calibri"/>
      <family val="2"/>
      <charset val="161"/>
    </font>
    <font>
      <u/>
      <sz val="12"/>
      <color theme="10"/>
      <name val="Calibri"/>
      <family val="2"/>
      <charset val="161"/>
    </font>
    <font>
      <sz val="12"/>
      <color rgb="FFFF7D00"/>
      <name val="Calibri"/>
      <family val="2"/>
      <charset val="161"/>
    </font>
    <font>
      <b/>
      <sz val="12"/>
      <color rgb="FF2F0037"/>
      <name val="Calibri"/>
      <family val="2"/>
      <charset val="161"/>
    </font>
    <font>
      <b/>
      <sz val="12"/>
      <color theme="1"/>
      <name val="Calibri"/>
      <family val="2"/>
      <charset val="161"/>
    </font>
    <font>
      <sz val="12"/>
      <color rgb="FF2F0037"/>
      <name val="Calibri"/>
      <family val="2"/>
      <charset val="161"/>
    </font>
    <font>
      <b/>
      <sz val="18"/>
      <color rgb="FFFF7D00"/>
      <name val="Calibri"/>
      <family val="2"/>
      <charset val="161"/>
    </font>
    <font>
      <i/>
      <sz val="11"/>
      <color theme="1"/>
      <name val="Calibri"/>
      <family val="2"/>
      <charset val="161"/>
      <scheme val="minor"/>
    </font>
    <font>
      <sz val="12"/>
      <color rgb="FFFF0000"/>
      <name val="Calibri"/>
      <family val="2"/>
      <charset val="161"/>
    </font>
    <font>
      <sz val="10"/>
      <color theme="1"/>
      <name val="Calibri"/>
      <family val="2"/>
      <charset val="161"/>
    </font>
    <font>
      <sz val="11"/>
      <color theme="1"/>
      <name val="Calibri"/>
      <family val="2"/>
      <scheme val="minor"/>
    </font>
    <font>
      <u/>
      <sz val="11"/>
      <color theme="10"/>
      <name val="Calibri"/>
      <family val="2"/>
      <scheme val="minor"/>
    </font>
    <font>
      <sz val="9"/>
      <name val="Tahoma"/>
      <family val="2"/>
      <charset val="161"/>
    </font>
    <font>
      <b/>
      <sz val="9"/>
      <name val="Tahoma"/>
      <family val="2"/>
      <charset val="161"/>
    </font>
    <font>
      <i/>
      <sz val="9"/>
      <name val="Tahoma"/>
      <family val="2"/>
      <charset val="161"/>
    </font>
    <font>
      <b/>
      <sz val="9"/>
      <name val="Tahoma"/>
      <family val="2"/>
    </font>
    <font>
      <b/>
      <sz val="9"/>
      <color theme="0"/>
      <name val="Tahoma"/>
      <family val="2"/>
      <charset val="161"/>
    </font>
    <font>
      <b/>
      <sz val="9"/>
      <color rgb="FFFF0000"/>
      <name val="Tahoma"/>
      <family val="2"/>
      <charset val="161"/>
    </font>
    <font>
      <b/>
      <sz val="9"/>
      <color theme="1"/>
      <name val="Tahoma"/>
      <family val="2"/>
      <charset val="161"/>
    </font>
    <font>
      <sz val="9"/>
      <color theme="1"/>
      <name val="Tahoma"/>
      <family val="2"/>
      <charset val="161"/>
    </font>
    <font>
      <sz val="9"/>
      <name val="Tahoma"/>
      <family val="2"/>
    </font>
    <font>
      <i/>
      <sz val="9"/>
      <color theme="5" tint="-0.249977111117893"/>
      <name val="Tahoma"/>
      <family val="2"/>
      <charset val="161"/>
    </font>
    <font>
      <b/>
      <sz val="10"/>
      <color theme="1"/>
      <name val="Helvetica neue"/>
      <charset val="161"/>
    </font>
  </fonts>
  <fills count="16">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theme="5" tint="0.79998168889431442"/>
        <bgColor indexed="64"/>
      </patternFill>
    </fill>
    <fill>
      <patternFill patternType="solid">
        <fgColor rgb="FFFF7D00"/>
        <bgColor indexed="64"/>
      </patternFill>
    </fill>
    <fill>
      <patternFill patternType="solid">
        <fgColor theme="5"/>
        <bgColor indexed="64"/>
      </patternFill>
    </fill>
    <fill>
      <patternFill patternType="solid">
        <fgColor rgb="FFFFFF00"/>
        <bgColor indexed="64"/>
      </patternFill>
    </fill>
    <fill>
      <patternFill patternType="solid">
        <fgColor theme="7" tint="0.79998168889431442"/>
        <bgColor indexed="64"/>
      </patternFill>
    </fill>
    <fill>
      <patternFill patternType="solid">
        <fgColor rgb="FF7030A0"/>
        <bgColor indexed="64"/>
      </patternFill>
    </fill>
    <fill>
      <patternFill patternType="solid">
        <fgColor theme="0"/>
        <bgColor theme="8" tint="0.59999389629810485"/>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39997558519241921"/>
        <bgColor indexed="64"/>
      </patternFill>
    </fill>
  </fills>
  <borders count="8">
    <border>
      <left/>
      <right/>
      <top/>
      <bottom/>
      <diagonal/>
    </border>
    <border>
      <left/>
      <right/>
      <top/>
      <bottom style="thin">
        <color auto="1"/>
      </bottom>
      <diagonal/>
    </border>
    <border>
      <left/>
      <right/>
      <top/>
      <bottom style="medium">
        <color theme="5"/>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s>
  <cellStyleXfs count="19">
    <xf numFmtId="0" fontId="0" fillId="0" borderId="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1" fillId="0" borderId="0"/>
    <xf numFmtId="9" fontId="6" fillId="0" borderId="0" applyFont="0" applyFill="0" applyBorder="0" applyAlignment="0" applyProtection="0"/>
    <xf numFmtId="0" fontId="6" fillId="0" borderId="0"/>
    <xf numFmtId="0" fontId="6" fillId="0" borderId="0"/>
    <xf numFmtId="0" fontId="1" fillId="0" borderId="0"/>
    <xf numFmtId="0" fontId="55" fillId="0" borderId="0"/>
    <xf numFmtId="9" fontId="55" fillId="0" borderId="0" applyFont="0" applyFill="0" applyBorder="0" applyAlignment="0" applyProtection="0"/>
    <xf numFmtId="0" fontId="56" fillId="0" borderId="0" applyNumberFormat="0" applyFill="0" applyBorder="0" applyAlignment="0" applyProtection="0"/>
    <xf numFmtId="0" fontId="6" fillId="0" borderId="0"/>
  </cellStyleXfs>
  <cellXfs count="439">
    <xf numFmtId="0" fontId="0" fillId="0" borderId="0" xfId="0"/>
    <xf numFmtId="0" fontId="0" fillId="2" borderId="0" xfId="0" applyFill="1"/>
    <xf numFmtId="0" fontId="3" fillId="3" borderId="0" xfId="0" applyFont="1" applyFill="1" applyAlignment="1">
      <alignment vertical="center"/>
    </xf>
    <xf numFmtId="0" fontId="4" fillId="4" borderId="0" xfId="0" applyFont="1" applyFill="1"/>
    <xf numFmtId="0" fontId="5" fillId="4" borderId="0" xfId="0" applyFont="1" applyFill="1" applyAlignment="1">
      <alignment horizontal="right"/>
    </xf>
    <xf numFmtId="0" fontId="9" fillId="2" borderId="0" xfId="0" applyFont="1" applyFill="1"/>
    <xf numFmtId="0" fontId="3" fillId="3" borderId="0" xfId="0" applyFont="1" applyFill="1"/>
    <xf numFmtId="0" fontId="0" fillId="4" borderId="0" xfId="0" applyFill="1"/>
    <xf numFmtId="0" fontId="12" fillId="3" borderId="0" xfId="0" applyFont="1" applyFill="1" applyAlignment="1">
      <alignment vertical="center"/>
    </xf>
    <xf numFmtId="164" fontId="11" fillId="2" borderId="0" xfId="1" applyNumberFormat="1" applyFont="1" applyFill="1" applyAlignment="1">
      <alignment horizontal="left" vertical="center" wrapText="1" indent="1"/>
    </xf>
    <xf numFmtId="164" fontId="10" fillId="2" borderId="0" xfId="1" applyNumberFormat="1" applyFont="1" applyFill="1" applyAlignment="1">
      <alignment horizontal="left" vertical="center" wrapText="1"/>
    </xf>
    <xf numFmtId="0" fontId="3" fillId="4" borderId="0" xfId="0" applyFont="1" applyFill="1"/>
    <xf numFmtId="0" fontId="3" fillId="3" borderId="0" xfId="0" applyFont="1" applyFill="1" applyAlignment="1">
      <alignment horizontal="left" vertical="center"/>
    </xf>
    <xf numFmtId="0" fontId="0" fillId="6" borderId="0" xfId="0" applyFill="1"/>
    <xf numFmtId="0" fontId="14" fillId="6" borderId="0" xfId="0" applyFont="1" applyFill="1" applyAlignment="1">
      <alignment horizontal="left" vertical="center"/>
    </xf>
    <xf numFmtId="0" fontId="0" fillId="7" borderId="0" xfId="0" applyFill="1"/>
    <xf numFmtId="14" fontId="15" fillId="4" borderId="0" xfId="0" applyNumberFormat="1" applyFont="1" applyFill="1"/>
    <xf numFmtId="0" fontId="16" fillId="4" borderId="0" xfId="0" quotePrefix="1" applyFont="1" applyFill="1"/>
    <xf numFmtId="0" fontId="17" fillId="4" borderId="0" xfId="0" quotePrefix="1" applyFont="1" applyFill="1"/>
    <xf numFmtId="0" fontId="18" fillId="4" borderId="2" xfId="0" quotePrefix="1" applyFont="1" applyFill="1" applyBorder="1"/>
    <xf numFmtId="0" fontId="19" fillId="4" borderId="2" xfId="0" applyFont="1" applyFill="1" applyBorder="1"/>
    <xf numFmtId="0" fontId="0" fillId="4" borderId="2" xfId="0" applyFill="1" applyBorder="1"/>
    <xf numFmtId="0" fontId="15" fillId="4" borderId="0" xfId="0" quotePrefix="1" applyFont="1" applyFill="1"/>
    <xf numFmtId="0" fontId="2" fillId="4" borderId="0" xfId="0" applyFont="1" applyFill="1"/>
    <xf numFmtId="14" fontId="20" fillId="4" borderId="0" xfId="0" applyNumberFormat="1" applyFont="1" applyFill="1"/>
    <xf numFmtId="0" fontId="18" fillId="4" borderId="0" xfId="0" quotePrefix="1" applyFont="1" applyFill="1"/>
    <xf numFmtId="0" fontId="21" fillId="4" borderId="0" xfId="2" applyFont="1" applyFill="1"/>
    <xf numFmtId="0" fontId="8" fillId="6" borderId="0" xfId="0" applyFont="1" applyFill="1" applyAlignment="1">
      <alignment horizontal="left" vertical="center"/>
    </xf>
    <xf numFmtId="168" fontId="7" fillId="2" borderId="0" xfId="6" applyNumberFormat="1" applyFill="1"/>
    <xf numFmtId="0" fontId="22" fillId="2" borderId="0" xfId="6" applyFont="1" applyFill="1"/>
    <xf numFmtId="0" fontId="23" fillId="6" borderId="0" xfId="6" applyFont="1" applyFill="1"/>
    <xf numFmtId="0" fontId="24" fillId="4" borderId="0" xfId="0" applyFont="1" applyFill="1"/>
    <xf numFmtId="0" fontId="25" fillId="4" borderId="0" xfId="0" applyFont="1" applyFill="1"/>
    <xf numFmtId="0" fontId="24" fillId="2" borderId="0" xfId="0" applyFont="1" applyFill="1"/>
    <xf numFmtId="0" fontId="26" fillId="2" borderId="0" xfId="6" applyFont="1" applyFill="1"/>
    <xf numFmtId="0" fontId="25" fillId="4" borderId="0" xfId="0" applyFont="1" applyFill="1" applyAlignment="1">
      <alignment horizontal="right"/>
    </xf>
    <xf numFmtId="0" fontId="27" fillId="2" borderId="0" xfId="0" applyFont="1" applyFill="1"/>
    <xf numFmtId="0" fontId="28" fillId="2" borderId="0" xfId="0" applyFont="1" applyFill="1"/>
    <xf numFmtId="171" fontId="28" fillId="2" borderId="0" xfId="7" applyNumberFormat="1" applyFont="1" applyFill="1" applyBorder="1" applyAlignment="1">
      <alignment horizontal="left" vertical="center" wrapText="1"/>
    </xf>
    <xf numFmtId="164" fontId="28" fillId="2" borderId="0" xfId="1" applyNumberFormat="1" applyFont="1" applyFill="1" applyAlignment="1">
      <alignment horizontal="left" vertical="center" wrapText="1"/>
    </xf>
    <xf numFmtId="166" fontId="28" fillId="2" borderId="0" xfId="1" applyNumberFormat="1" applyFont="1" applyFill="1" applyAlignment="1">
      <alignment horizontal="right" vertical="center" wrapText="1"/>
    </xf>
    <xf numFmtId="9" fontId="28" fillId="2" borderId="0" xfId="8" applyFont="1" applyFill="1" applyBorder="1" applyAlignment="1">
      <alignment horizontal="right" vertical="center" wrapText="1"/>
    </xf>
    <xf numFmtId="4" fontId="28" fillId="2" borderId="0" xfId="8" applyNumberFormat="1" applyFont="1" applyFill="1" applyBorder="1" applyAlignment="1">
      <alignment horizontal="right" vertical="center" wrapText="1"/>
    </xf>
    <xf numFmtId="168" fontId="22" fillId="2" borderId="0" xfId="6" applyNumberFormat="1" applyFont="1" applyFill="1"/>
    <xf numFmtId="166" fontId="24" fillId="2" borderId="0" xfId="0" applyNumberFormat="1" applyFont="1" applyFill="1"/>
    <xf numFmtId="171" fontId="24" fillId="2" borderId="0" xfId="0" applyNumberFormat="1" applyFont="1" applyFill="1"/>
    <xf numFmtId="168" fontId="24" fillId="2" borderId="0" xfId="0" applyNumberFormat="1" applyFont="1" applyFill="1"/>
    <xf numFmtId="172" fontId="24" fillId="2" borderId="0" xfId="0" applyNumberFormat="1" applyFont="1" applyFill="1"/>
    <xf numFmtId="165" fontId="28" fillId="2" borderId="0" xfId="8" applyNumberFormat="1" applyFont="1" applyFill="1" applyBorder="1" applyAlignment="1">
      <alignment horizontal="right" vertical="center" wrapText="1"/>
    </xf>
    <xf numFmtId="167" fontId="24" fillId="2" borderId="0" xfId="7" applyNumberFormat="1" applyFont="1" applyFill="1"/>
    <xf numFmtId="43" fontId="24" fillId="2" borderId="0" xfId="7" applyFont="1" applyFill="1"/>
    <xf numFmtId="182" fontId="24" fillId="2" borderId="0" xfId="0" applyNumberFormat="1" applyFont="1" applyFill="1"/>
    <xf numFmtId="0" fontId="29" fillId="2" borderId="0" xfId="0" applyFont="1" applyFill="1"/>
    <xf numFmtId="164" fontId="27" fillId="5" borderId="0" xfId="1" applyNumberFormat="1" applyFont="1" applyFill="1" applyAlignment="1">
      <alignment horizontal="left" vertical="center" wrapText="1"/>
    </xf>
    <xf numFmtId="171" fontId="27" fillId="5" borderId="0" xfId="7" applyNumberFormat="1" applyFont="1" applyFill="1" applyAlignment="1">
      <alignment horizontal="right" vertical="center" wrapText="1"/>
    </xf>
    <xf numFmtId="9" fontId="27" fillId="5" borderId="0" xfId="8" applyFont="1" applyFill="1" applyAlignment="1">
      <alignment horizontal="right" vertical="center" wrapText="1"/>
    </xf>
    <xf numFmtId="9" fontId="24" fillId="2" borderId="0" xfId="8" applyFont="1" applyFill="1"/>
    <xf numFmtId="168" fontId="30" fillId="2" borderId="0" xfId="0" applyNumberFormat="1" applyFont="1" applyFill="1"/>
    <xf numFmtId="10" fontId="28" fillId="2" borderId="0" xfId="8" applyNumberFormat="1" applyFont="1" applyFill="1" applyBorder="1" applyAlignment="1">
      <alignment horizontal="right" vertical="center" wrapText="1"/>
    </xf>
    <xf numFmtId="165" fontId="28" fillId="2" borderId="0" xfId="8" applyNumberFormat="1" applyFont="1" applyFill="1" applyBorder="1" applyAlignment="1">
      <alignment horizontal="left" vertical="center" wrapText="1"/>
    </xf>
    <xf numFmtId="171" fontId="28" fillId="2" borderId="0" xfId="7" applyNumberFormat="1" applyFont="1" applyFill="1" applyAlignment="1">
      <alignment horizontal="left" vertical="center" wrapText="1"/>
    </xf>
    <xf numFmtId="171" fontId="27" fillId="2" borderId="0" xfId="7" applyNumberFormat="1" applyFont="1" applyFill="1" applyBorder="1" applyAlignment="1">
      <alignment horizontal="left" vertical="center" wrapText="1"/>
    </xf>
    <xf numFmtId="171" fontId="29" fillId="2" borderId="0" xfId="7" applyNumberFormat="1" applyFont="1" applyFill="1" applyBorder="1" applyAlignment="1">
      <alignment horizontal="left" vertical="center" wrapText="1"/>
    </xf>
    <xf numFmtId="166" fontId="27" fillId="2" borderId="0" xfId="1" applyNumberFormat="1" applyFont="1" applyFill="1" applyAlignment="1">
      <alignment horizontal="right" vertical="center" wrapText="1"/>
    </xf>
    <xf numFmtId="4" fontId="27" fillId="2" borderId="0" xfId="8" applyNumberFormat="1" applyFont="1" applyFill="1" applyBorder="1" applyAlignment="1">
      <alignment horizontal="right" vertical="center" wrapText="1"/>
    </xf>
    <xf numFmtId="10" fontId="24" fillId="2" borderId="0" xfId="8" applyNumberFormat="1" applyFont="1" applyFill="1"/>
    <xf numFmtId="0" fontId="25" fillId="3" borderId="0" xfId="0" applyFont="1" applyFill="1" applyAlignment="1">
      <alignment vertical="center"/>
    </xf>
    <xf numFmtId="0" fontId="31" fillId="4" borderId="0" xfId="0" applyFont="1" applyFill="1"/>
    <xf numFmtId="10" fontId="24" fillId="2" borderId="0" xfId="4" applyNumberFormat="1" applyFont="1" applyFill="1" applyAlignment="1">
      <alignment horizontal="right" vertical="center"/>
    </xf>
    <xf numFmtId="10" fontId="24" fillId="2" borderId="0" xfId="4" applyNumberFormat="1" applyFont="1" applyFill="1" applyBorder="1" applyAlignment="1">
      <alignment horizontal="right" vertical="center"/>
    </xf>
    <xf numFmtId="10" fontId="32" fillId="2" borderId="0" xfId="4" applyNumberFormat="1" applyFont="1" applyFill="1" applyBorder="1" applyAlignment="1">
      <alignment horizontal="right" vertical="center"/>
    </xf>
    <xf numFmtId="10" fontId="28" fillId="2" borderId="0" xfId="4" applyNumberFormat="1" applyFont="1" applyFill="1" applyBorder="1" applyAlignment="1">
      <alignment horizontal="right" vertical="center" wrapText="1"/>
    </xf>
    <xf numFmtId="10" fontId="32" fillId="2" borderId="0" xfId="4" applyNumberFormat="1" applyFont="1" applyFill="1" applyBorder="1" applyAlignment="1">
      <alignment horizontal="right" vertical="center" wrapText="1"/>
    </xf>
    <xf numFmtId="10" fontId="28" fillId="2" borderId="0" xfId="4" applyNumberFormat="1" applyFont="1" applyFill="1" applyAlignment="1">
      <alignment horizontal="right" vertical="center" wrapText="1"/>
    </xf>
    <xf numFmtId="2" fontId="24" fillId="2" borderId="0" xfId="0" applyNumberFormat="1" applyFont="1" applyFill="1"/>
    <xf numFmtId="1" fontId="24" fillId="2" borderId="0" xfId="0" applyNumberFormat="1" applyFont="1" applyFill="1"/>
    <xf numFmtId="10" fontId="24" fillId="2" borderId="0" xfId="4" applyNumberFormat="1" applyFont="1" applyFill="1" applyBorder="1"/>
    <xf numFmtId="10" fontId="32" fillId="2" borderId="0" xfId="4" applyNumberFormat="1" applyFont="1" applyFill="1" applyBorder="1"/>
    <xf numFmtId="165" fontId="24" fillId="2" borderId="0" xfId="8" applyNumberFormat="1" applyFont="1" applyFill="1"/>
    <xf numFmtId="0" fontId="24" fillId="2" borderId="0" xfId="0" applyFont="1" applyFill="1" applyAlignment="1">
      <alignment horizontal="right"/>
    </xf>
    <xf numFmtId="174" fontId="24" fillId="4" borderId="0" xfId="0" applyNumberFormat="1" applyFont="1" applyFill="1"/>
    <xf numFmtId="0" fontId="25" fillId="3" borderId="0" xfId="0" applyFont="1" applyFill="1" applyAlignment="1">
      <alignment horizontal="left" vertical="center"/>
    </xf>
    <xf numFmtId="171" fontId="28" fillId="2" borderId="0" xfId="7" applyNumberFormat="1" applyFont="1" applyFill="1" applyAlignment="1">
      <alignment horizontal="center" vertical="center" wrapText="1"/>
    </xf>
    <xf numFmtId="171" fontId="24" fillId="2" borderId="0" xfId="7" applyNumberFormat="1" applyFont="1" applyFill="1" applyBorder="1" applyAlignment="1">
      <alignment horizontal="center" vertical="center"/>
    </xf>
    <xf numFmtId="9" fontId="24" fillId="2" borderId="0" xfId="8" applyFont="1" applyFill="1" applyBorder="1" applyAlignment="1">
      <alignment horizontal="right" vertical="center"/>
    </xf>
    <xf numFmtId="164" fontId="27" fillId="2" borderId="0" xfId="1" applyNumberFormat="1" applyFont="1" applyFill="1" applyAlignment="1">
      <alignment horizontal="left" vertical="center" wrapText="1"/>
    </xf>
    <xf numFmtId="171" fontId="27" fillId="2" borderId="0" xfId="7" applyNumberFormat="1" applyFont="1" applyFill="1" applyAlignment="1">
      <alignment horizontal="center" vertical="center" wrapText="1"/>
    </xf>
    <xf numFmtId="179" fontId="24" fillId="2" borderId="0" xfId="0" applyNumberFormat="1" applyFont="1" applyFill="1"/>
    <xf numFmtId="164" fontId="33" fillId="2" borderId="0" xfId="1" applyNumberFormat="1" applyFont="1" applyFill="1" applyAlignment="1">
      <alignment horizontal="left" vertical="center" wrapText="1" indent="1"/>
    </xf>
    <xf numFmtId="181" fontId="24" fillId="2" borderId="0" xfId="7" applyNumberFormat="1" applyFont="1" applyFill="1" applyBorder="1" applyAlignment="1">
      <alignment horizontal="right" vertical="center"/>
    </xf>
    <xf numFmtId="164" fontId="27" fillId="5" borderId="0" xfId="1" applyNumberFormat="1" applyFont="1" applyFill="1" applyAlignment="1">
      <alignment horizontal="left" wrapText="1"/>
    </xf>
    <xf numFmtId="170" fontId="35" fillId="5" borderId="0" xfId="0" applyNumberFormat="1" applyFont="1" applyFill="1"/>
    <xf numFmtId="9" fontId="27" fillId="5" borderId="0" xfId="8" applyFont="1" applyFill="1" applyAlignment="1">
      <alignment horizontal="right" wrapText="1"/>
    </xf>
    <xf numFmtId="171" fontId="28" fillId="2" borderId="0" xfId="7" applyNumberFormat="1" applyFont="1" applyFill="1" applyBorder="1" applyAlignment="1">
      <alignment horizontal="center" vertical="center" wrapText="1"/>
    </xf>
    <xf numFmtId="180" fontId="24" fillId="2" borderId="0" xfId="0" applyNumberFormat="1" applyFont="1" applyFill="1"/>
    <xf numFmtId="171" fontId="27" fillId="2" borderId="0" xfId="7" applyNumberFormat="1" applyFont="1" applyFill="1" applyBorder="1" applyAlignment="1">
      <alignment horizontal="center" vertical="center" wrapText="1"/>
    </xf>
    <xf numFmtId="9" fontId="24" fillId="2" borderId="0" xfId="0" applyNumberFormat="1" applyFont="1" applyFill="1"/>
    <xf numFmtId="181" fontId="28" fillId="2" borderId="0" xfId="7" applyNumberFormat="1" applyFont="1" applyFill="1" applyAlignment="1">
      <alignment horizontal="right" vertical="center" wrapText="1"/>
    </xf>
    <xf numFmtId="181" fontId="28" fillId="2" borderId="0" xfId="7" applyNumberFormat="1" applyFont="1" applyFill="1" applyBorder="1" applyAlignment="1">
      <alignment horizontal="right" vertical="center" wrapText="1"/>
    </xf>
    <xf numFmtId="43" fontId="24" fillId="2" borderId="0" xfId="7" applyFont="1" applyFill="1" applyBorder="1" applyAlignment="1">
      <alignment horizontal="right" vertical="center"/>
    </xf>
    <xf numFmtId="0" fontId="24" fillId="2" borderId="0" xfId="0" applyFont="1" applyFill="1" applyAlignment="1">
      <alignment horizontal="right" vertical="center"/>
    </xf>
    <xf numFmtId="2" fontId="28" fillId="2" borderId="0" xfId="1" applyNumberFormat="1" applyFont="1" applyFill="1" applyAlignment="1">
      <alignment horizontal="left" vertical="center" wrapText="1"/>
    </xf>
    <xf numFmtId="43" fontId="28" fillId="2" borderId="0" xfId="7" applyFont="1" applyFill="1" applyBorder="1" applyAlignment="1">
      <alignment horizontal="center" vertical="center" wrapText="1"/>
    </xf>
    <xf numFmtId="167" fontId="28" fillId="2" borderId="0" xfId="7" applyNumberFormat="1" applyFont="1" applyFill="1"/>
    <xf numFmtId="167" fontId="24" fillId="2" borderId="0" xfId="0" applyNumberFormat="1" applyFont="1" applyFill="1"/>
    <xf numFmtId="10" fontId="24" fillId="2" borderId="0" xfId="0" applyNumberFormat="1" applyFont="1" applyFill="1"/>
    <xf numFmtId="175" fontId="24" fillId="2" borderId="0" xfId="0" applyNumberFormat="1" applyFont="1" applyFill="1"/>
    <xf numFmtId="176" fontId="24" fillId="2" borderId="0" xfId="0" applyNumberFormat="1" applyFont="1" applyFill="1"/>
    <xf numFmtId="9" fontId="34" fillId="2" borderId="0" xfId="0" applyNumberFormat="1" applyFont="1" applyFill="1"/>
    <xf numFmtId="0" fontId="25" fillId="3" borderId="0" xfId="0" applyFont="1" applyFill="1"/>
    <xf numFmtId="0" fontId="35" fillId="2" borderId="0" xfId="0" applyFont="1" applyFill="1"/>
    <xf numFmtId="164" fontId="28" fillId="2" borderId="0" xfId="1" applyNumberFormat="1" applyFont="1" applyFill="1" applyAlignment="1">
      <alignment horizontal="left" wrapText="1"/>
    </xf>
    <xf numFmtId="170" fontId="24" fillId="2" borderId="0" xfId="0" applyNumberFormat="1" applyFont="1" applyFill="1"/>
    <xf numFmtId="9" fontId="35" fillId="2" borderId="0" xfId="8" applyFont="1" applyFill="1"/>
    <xf numFmtId="164" fontId="27" fillId="2" borderId="0" xfId="1" applyNumberFormat="1" applyFont="1" applyFill="1" applyAlignment="1">
      <alignment horizontal="left" wrapText="1"/>
    </xf>
    <xf numFmtId="165" fontId="24" fillId="2" borderId="0" xfId="0" applyNumberFormat="1" applyFont="1" applyFill="1"/>
    <xf numFmtId="166" fontId="35" fillId="2" borderId="0" xfId="0" applyNumberFormat="1" applyFont="1" applyFill="1"/>
    <xf numFmtId="169" fontId="24" fillId="2" borderId="0" xfId="0" applyNumberFormat="1" applyFont="1" applyFill="1"/>
    <xf numFmtId="165" fontId="27" fillId="2" borderId="0" xfId="1" applyNumberFormat="1" applyFont="1" applyFill="1" applyAlignment="1">
      <alignment horizontal="left" wrapText="1"/>
    </xf>
    <xf numFmtId="0" fontId="36" fillId="2" borderId="0" xfId="0" applyFont="1" applyFill="1"/>
    <xf numFmtId="169" fontId="37" fillId="2" borderId="0" xfId="0" applyNumberFormat="1" applyFont="1" applyFill="1"/>
    <xf numFmtId="164" fontId="38" fillId="2" borderId="0" xfId="1" applyNumberFormat="1" applyFont="1" applyFill="1" applyAlignment="1">
      <alignment horizontal="left" wrapText="1"/>
    </xf>
    <xf numFmtId="178" fontId="37" fillId="2" borderId="0" xfId="0" applyNumberFormat="1" applyFont="1" applyFill="1"/>
    <xf numFmtId="178" fontId="24" fillId="2" borderId="0" xfId="0" applyNumberFormat="1" applyFont="1" applyFill="1"/>
    <xf numFmtId="164" fontId="39" fillId="2" borderId="0" xfId="1" applyNumberFormat="1" applyFont="1" applyFill="1" applyAlignment="1">
      <alignment horizontal="left" wrapText="1"/>
    </xf>
    <xf numFmtId="178" fontId="36" fillId="2" borderId="0" xfId="0" applyNumberFormat="1" applyFont="1" applyFill="1"/>
    <xf numFmtId="0" fontId="24" fillId="4" borderId="0" xfId="0" applyFont="1" applyFill="1" applyAlignment="1">
      <alignment horizontal="right"/>
    </xf>
    <xf numFmtId="169" fontId="24" fillId="4" borderId="0" xfId="0" applyNumberFormat="1" applyFont="1" applyFill="1" applyAlignment="1">
      <alignment horizontal="right"/>
    </xf>
    <xf numFmtId="0" fontId="25" fillId="3" borderId="0" xfId="0" applyFont="1" applyFill="1" applyAlignment="1">
      <alignment horizontal="right"/>
    </xf>
    <xf numFmtId="0" fontId="25" fillId="3" borderId="1" xfId="0" applyFont="1" applyFill="1" applyBorder="1"/>
    <xf numFmtId="169" fontId="28" fillId="2" borderId="0" xfId="1" applyNumberFormat="1" applyFont="1" applyFill="1" applyAlignment="1">
      <alignment horizontal="right" wrapText="1"/>
    </xf>
    <xf numFmtId="169" fontId="24" fillId="2" borderId="0" xfId="0" applyNumberFormat="1" applyFont="1" applyFill="1" applyAlignment="1">
      <alignment horizontal="right"/>
    </xf>
    <xf numFmtId="167" fontId="35" fillId="5" borderId="0" xfId="3" applyNumberFormat="1" applyFont="1" applyFill="1" applyBorder="1" applyAlignment="1">
      <alignment horizontal="right"/>
    </xf>
    <xf numFmtId="169" fontId="27" fillId="5" borderId="0" xfId="1" applyNumberFormat="1" applyFont="1" applyFill="1" applyAlignment="1">
      <alignment horizontal="right" wrapText="1"/>
    </xf>
    <xf numFmtId="169" fontId="35" fillId="5" borderId="0" xfId="0" applyNumberFormat="1" applyFont="1" applyFill="1" applyAlignment="1">
      <alignment horizontal="right"/>
    </xf>
    <xf numFmtId="167" fontId="24" fillId="2" borderId="0" xfId="3" applyNumberFormat="1" applyFont="1" applyFill="1" applyBorder="1" applyAlignment="1">
      <alignment horizontal="right"/>
    </xf>
    <xf numFmtId="165" fontId="28" fillId="2" borderId="0" xfId="8" applyNumberFormat="1" applyFont="1" applyFill="1" applyAlignment="1">
      <alignment horizontal="right" wrapText="1"/>
    </xf>
    <xf numFmtId="165" fontId="28" fillId="2" borderId="0" xfId="8" applyNumberFormat="1" applyFont="1" applyFill="1" applyBorder="1" applyAlignment="1">
      <alignment horizontal="right" wrapText="1"/>
    </xf>
    <xf numFmtId="10" fontId="35" fillId="5" borderId="0" xfId="4" applyNumberFormat="1" applyFont="1" applyFill="1" applyBorder="1" applyAlignment="1">
      <alignment horizontal="right"/>
    </xf>
    <xf numFmtId="10" fontId="24" fillId="2" borderId="0" xfId="4" applyNumberFormat="1" applyFont="1" applyFill="1" applyBorder="1" applyAlignment="1">
      <alignment horizontal="right"/>
    </xf>
    <xf numFmtId="169" fontId="24" fillId="5" borderId="0" xfId="0" applyNumberFormat="1" applyFont="1" applyFill="1" applyAlignment="1">
      <alignment horizontal="right"/>
    </xf>
    <xf numFmtId="164" fontId="28" fillId="2" borderId="0" xfId="1" applyNumberFormat="1" applyFont="1" applyFill="1" applyAlignment="1">
      <alignment horizontal="left"/>
    </xf>
    <xf numFmtId="10" fontId="24" fillId="2" borderId="0" xfId="8" applyNumberFormat="1" applyFont="1" applyFill="1" applyAlignment="1">
      <alignment horizontal="center"/>
    </xf>
    <xf numFmtId="167" fontId="24" fillId="2" borderId="0" xfId="0" applyNumberFormat="1" applyFont="1" applyFill="1" applyAlignment="1">
      <alignment horizontal="right"/>
    </xf>
    <xf numFmtId="9" fontId="24" fillId="2" borderId="0" xfId="8" applyFont="1" applyFill="1" applyAlignment="1">
      <alignment horizontal="right"/>
    </xf>
    <xf numFmtId="3" fontId="24" fillId="4" borderId="0" xfId="0" applyNumberFormat="1" applyFont="1" applyFill="1"/>
    <xf numFmtId="0" fontId="40" fillId="3" borderId="0" xfId="0" applyFont="1" applyFill="1" applyAlignment="1">
      <alignment vertical="center"/>
    </xf>
    <xf numFmtId="0" fontId="25" fillId="4" borderId="0" xfId="0" applyFont="1" applyFill="1" applyAlignment="1">
      <alignment horizontal="center"/>
    </xf>
    <xf numFmtId="3" fontId="24" fillId="2" borderId="0" xfId="0" applyNumberFormat="1" applyFont="1" applyFill="1"/>
    <xf numFmtId="3" fontId="27" fillId="5" borderId="0" xfId="1" applyNumberFormat="1" applyFont="1" applyFill="1" applyAlignment="1">
      <alignment horizontal="center" vertical="center" wrapText="1"/>
    </xf>
    <xf numFmtId="3" fontId="35" fillId="5" borderId="0" xfId="0" applyNumberFormat="1" applyFont="1" applyFill="1" applyAlignment="1">
      <alignment horizontal="center" vertical="center"/>
    </xf>
    <xf numFmtId="164" fontId="28" fillId="2" borderId="0" xfId="1" applyNumberFormat="1" applyFont="1" applyFill="1" applyAlignment="1">
      <alignment horizontal="left" vertical="center" wrapText="1" indent="1"/>
    </xf>
    <xf numFmtId="3" fontId="28" fillId="2" borderId="0" xfId="1" applyNumberFormat="1" applyFont="1" applyFill="1" applyAlignment="1">
      <alignment horizontal="center" vertical="center" wrapText="1"/>
    </xf>
    <xf numFmtId="3" fontId="24" fillId="2" borderId="0" xfId="0" applyNumberFormat="1" applyFont="1" applyFill="1" applyAlignment="1">
      <alignment horizontal="center"/>
    </xf>
    <xf numFmtId="9" fontId="24" fillId="2" borderId="0" xfId="8" applyFont="1" applyFill="1" applyBorder="1" applyAlignment="1">
      <alignment horizontal="center"/>
    </xf>
    <xf numFmtId="3" fontId="28" fillId="2" borderId="0" xfId="1" applyNumberFormat="1" applyFont="1" applyFill="1" applyAlignment="1">
      <alignment horizontal="left" vertical="center" wrapText="1" indent="1"/>
    </xf>
    <xf numFmtId="3" fontId="24" fillId="2" borderId="0" xfId="0" applyNumberFormat="1" applyFont="1" applyFill="1" applyAlignment="1">
      <alignment horizontal="center" vertical="center"/>
    </xf>
    <xf numFmtId="3" fontId="28" fillId="2" borderId="0" xfId="1" applyNumberFormat="1" applyFont="1" applyFill="1" applyAlignment="1">
      <alignment horizontal="left" vertical="center" wrapText="1"/>
    </xf>
    <xf numFmtId="165" fontId="24" fillId="2" borderId="0" xfId="8" applyNumberFormat="1" applyFont="1" applyFill="1" applyBorder="1"/>
    <xf numFmtId="3" fontId="28" fillId="2" borderId="0" xfId="1" applyNumberFormat="1" applyFont="1" applyFill="1" applyAlignment="1">
      <alignment horizontal="right" vertical="center" wrapText="1"/>
    </xf>
    <xf numFmtId="3" fontId="24" fillId="2" borderId="0" xfId="0" applyNumberFormat="1" applyFont="1" applyFill="1" applyAlignment="1">
      <alignment horizontal="right"/>
    </xf>
    <xf numFmtId="3" fontId="33" fillId="2" borderId="0" xfId="1" applyNumberFormat="1" applyFont="1" applyFill="1" applyAlignment="1">
      <alignment horizontal="left" vertical="center" wrapText="1" indent="1"/>
    </xf>
    <xf numFmtId="10" fontId="24" fillId="2" borderId="0" xfId="0" applyNumberFormat="1" applyFont="1" applyFill="1" applyAlignment="1">
      <alignment horizontal="center"/>
    </xf>
    <xf numFmtId="0" fontId="24" fillId="2" borderId="0" xfId="0" applyFont="1" applyFill="1" applyAlignment="1">
      <alignment vertical="center" wrapText="1"/>
    </xf>
    <xf numFmtId="0" fontId="35" fillId="2" borderId="0" xfId="0" applyFont="1" applyFill="1" applyAlignment="1">
      <alignment vertical="center" wrapText="1"/>
    </xf>
    <xf numFmtId="0" fontId="41" fillId="2" borderId="0" xfId="0" applyFont="1" applyFill="1"/>
    <xf numFmtId="0" fontId="40" fillId="3" borderId="0" xfId="0" applyFont="1" applyFill="1"/>
    <xf numFmtId="169" fontId="25" fillId="3" borderId="0" xfId="0" applyNumberFormat="1" applyFont="1" applyFill="1" applyAlignment="1">
      <alignment horizontal="right"/>
    </xf>
    <xf numFmtId="169" fontId="25" fillId="4" borderId="0" xfId="0" applyNumberFormat="1" applyFont="1" applyFill="1" applyAlignment="1">
      <alignment horizontal="right"/>
    </xf>
    <xf numFmtId="0" fontId="42" fillId="2" borderId="0" xfId="0" applyFont="1" applyFill="1"/>
    <xf numFmtId="10" fontId="27" fillId="2" borderId="0" xfId="4" applyNumberFormat="1" applyFont="1" applyFill="1" applyBorder="1" applyAlignment="1">
      <alignment horizontal="right" wrapText="1"/>
    </xf>
    <xf numFmtId="164" fontId="33" fillId="2" borderId="0" xfId="1" applyNumberFormat="1" applyFont="1" applyFill="1" applyAlignment="1">
      <alignment horizontal="left" wrapText="1"/>
    </xf>
    <xf numFmtId="10" fontId="35" fillId="2" borderId="0" xfId="4" applyNumberFormat="1" applyFont="1" applyFill="1" applyBorder="1"/>
    <xf numFmtId="0" fontId="24" fillId="5" borderId="0" xfId="0" applyFont="1" applyFill="1" applyAlignment="1">
      <alignment horizontal="right" vertical="center"/>
    </xf>
    <xf numFmtId="4" fontId="24" fillId="2" borderId="0" xfId="0" applyNumberFormat="1" applyFont="1" applyFill="1"/>
    <xf numFmtId="4" fontId="28" fillId="2" borderId="0" xfId="1" applyNumberFormat="1" applyFont="1" applyFill="1" applyAlignment="1">
      <alignment horizontal="right" vertical="center" wrapText="1"/>
    </xf>
    <xf numFmtId="173" fontId="24" fillId="2" borderId="0" xfId="7" applyNumberFormat="1" applyFont="1" applyFill="1" applyAlignment="1">
      <alignment horizontal="right"/>
    </xf>
    <xf numFmtId="43" fontId="24" fillId="2" borderId="0" xfId="7" applyFont="1" applyFill="1" applyAlignment="1">
      <alignment horizontal="right"/>
    </xf>
    <xf numFmtId="165" fontId="24" fillId="2" borderId="0" xfId="8" applyNumberFormat="1" applyFont="1" applyFill="1" applyAlignment="1">
      <alignment horizontal="right"/>
    </xf>
    <xf numFmtId="0" fontId="43" fillId="4" borderId="0" xfId="0" applyFont="1" applyFill="1"/>
    <xf numFmtId="0" fontId="43" fillId="2" borderId="0" xfId="0" applyFont="1" applyFill="1"/>
    <xf numFmtId="0" fontId="44" fillId="3" borderId="0" xfId="0" applyFont="1" applyFill="1" applyAlignment="1">
      <alignment vertical="center"/>
    </xf>
    <xf numFmtId="0" fontId="46" fillId="2" borderId="0" xfId="6" applyFont="1" applyFill="1"/>
    <xf numFmtId="168" fontId="26" fillId="2" borderId="0" xfId="6" applyNumberFormat="1" applyFont="1" applyFill="1"/>
    <xf numFmtId="0" fontId="47" fillId="4" borderId="0" xfId="0" applyFont="1" applyFill="1"/>
    <xf numFmtId="0" fontId="45" fillId="4" borderId="0" xfId="0" applyFont="1" applyFill="1" applyAlignment="1">
      <alignment horizontal="right"/>
    </xf>
    <xf numFmtId="164" fontId="48" fillId="5" borderId="0" xfId="1" applyNumberFormat="1" applyFont="1" applyFill="1" applyAlignment="1">
      <alignment horizontal="left" vertical="center" wrapText="1"/>
    </xf>
    <xf numFmtId="3" fontId="49" fillId="5" borderId="0" xfId="0" applyNumberFormat="1" applyFont="1" applyFill="1" applyAlignment="1">
      <alignment horizontal="right" vertical="center"/>
    </xf>
    <xf numFmtId="177" fontId="43" fillId="2" borderId="0" xfId="0" applyNumberFormat="1" applyFont="1" applyFill="1"/>
    <xf numFmtId="164" fontId="50" fillId="2" borderId="0" xfId="1" applyNumberFormat="1" applyFont="1" applyFill="1" applyAlignment="1">
      <alignment horizontal="left" vertical="center" wrapText="1" indent="1"/>
    </xf>
    <xf numFmtId="167" fontId="50" fillId="2" borderId="0" xfId="7" applyNumberFormat="1" applyFont="1" applyFill="1" applyBorder="1" applyAlignment="1">
      <alignment horizontal="center" vertical="center" wrapText="1"/>
    </xf>
    <xf numFmtId="167" fontId="50" fillId="2" borderId="0" xfId="7" applyNumberFormat="1" applyFont="1" applyFill="1" applyBorder="1" applyAlignment="1">
      <alignment horizontal="right" vertical="center" wrapText="1"/>
    </xf>
    <xf numFmtId="43" fontId="50" fillId="2" borderId="0" xfId="7" applyFont="1" applyFill="1" applyBorder="1" applyAlignment="1">
      <alignment horizontal="right" vertical="center" wrapText="1"/>
    </xf>
    <xf numFmtId="166" fontId="43" fillId="2" borderId="0" xfId="0" applyNumberFormat="1" applyFont="1" applyFill="1"/>
    <xf numFmtId="167" fontId="43" fillId="2" borderId="0" xfId="0" applyNumberFormat="1" applyFont="1" applyFill="1"/>
    <xf numFmtId="171" fontId="50" fillId="2" borderId="0" xfId="7" applyNumberFormat="1" applyFont="1" applyFill="1" applyBorder="1" applyAlignment="1">
      <alignment horizontal="right" vertical="center" wrapText="1"/>
    </xf>
    <xf numFmtId="43" fontId="43" fillId="2" borderId="0" xfId="7" applyFont="1" applyFill="1"/>
    <xf numFmtId="164" fontId="50" fillId="2" borderId="0" xfId="1" applyNumberFormat="1" applyFont="1" applyFill="1" applyAlignment="1">
      <alignment horizontal="right" vertical="center" wrapText="1"/>
    </xf>
    <xf numFmtId="167" fontId="43" fillId="2" borderId="0" xfId="0" applyNumberFormat="1" applyFont="1" applyFill="1" applyAlignment="1">
      <alignment horizontal="right"/>
    </xf>
    <xf numFmtId="0" fontId="43" fillId="2" borderId="0" xfId="0" applyFont="1" applyFill="1" applyAlignment="1">
      <alignment horizontal="right"/>
    </xf>
    <xf numFmtId="167" fontId="48" fillId="5" borderId="0" xfId="1" applyNumberFormat="1" applyFont="1" applyFill="1" applyAlignment="1">
      <alignment horizontal="right" vertical="center" wrapText="1"/>
    </xf>
    <xf numFmtId="168" fontId="43" fillId="2" borderId="0" xfId="0" applyNumberFormat="1" applyFont="1" applyFill="1"/>
    <xf numFmtId="9" fontId="43" fillId="2" borderId="0" xfId="8" applyFont="1" applyFill="1"/>
    <xf numFmtId="10" fontId="43" fillId="2" borderId="0" xfId="8" applyNumberFormat="1" applyFont="1" applyFill="1"/>
    <xf numFmtId="165" fontId="48" fillId="5" borderId="0" xfId="8" applyNumberFormat="1" applyFont="1" applyFill="1" applyBorder="1" applyAlignment="1">
      <alignment horizontal="right" vertical="center" wrapText="1"/>
    </xf>
    <xf numFmtId="10" fontId="48" fillId="5" borderId="0" xfId="8" applyNumberFormat="1" applyFont="1" applyFill="1" applyBorder="1" applyAlignment="1">
      <alignment horizontal="right" vertical="center" wrapText="1"/>
    </xf>
    <xf numFmtId="165" fontId="50" fillId="2" borderId="0" xfId="8" applyNumberFormat="1" applyFont="1" applyFill="1" applyBorder="1" applyAlignment="1">
      <alignment horizontal="right" vertical="center" wrapText="1"/>
    </xf>
    <xf numFmtId="10" fontId="50" fillId="2" borderId="0" xfId="8" applyNumberFormat="1" applyFont="1" applyFill="1" applyBorder="1" applyAlignment="1">
      <alignment horizontal="right" vertical="center" wrapText="1"/>
    </xf>
    <xf numFmtId="164" fontId="50" fillId="2" borderId="0" xfId="1" applyNumberFormat="1" applyFont="1" applyFill="1" applyAlignment="1">
      <alignment horizontal="left" vertical="center" wrapText="1"/>
    </xf>
    <xf numFmtId="10" fontId="50" fillId="2" borderId="0" xfId="8" applyNumberFormat="1" applyFont="1" applyFill="1" applyBorder="1" applyAlignment="1">
      <alignment horizontal="left" vertical="center" wrapText="1"/>
    </xf>
    <xf numFmtId="43" fontId="43" fillId="2" borderId="0" xfId="7" applyFont="1" applyFill="1" applyBorder="1"/>
    <xf numFmtId="167" fontId="50" fillId="2" borderId="0" xfId="1" applyNumberFormat="1" applyFont="1" applyFill="1" applyAlignment="1">
      <alignment horizontal="right" vertical="center" wrapText="1"/>
    </xf>
    <xf numFmtId="166" fontId="48" fillId="5" borderId="0" xfId="1" applyNumberFormat="1" applyFont="1" applyFill="1" applyAlignment="1">
      <alignment horizontal="right" vertical="center" wrapText="1"/>
    </xf>
    <xf numFmtId="171" fontId="48" fillId="5" borderId="0" xfId="1" applyNumberFormat="1" applyFont="1" applyFill="1" applyAlignment="1">
      <alignment horizontal="right" vertical="center" wrapText="1"/>
    </xf>
    <xf numFmtId="165" fontId="43" fillId="2" borderId="0" xfId="8" applyNumberFormat="1" applyFont="1" applyFill="1" applyBorder="1" applyAlignment="1">
      <alignment horizontal="right"/>
    </xf>
    <xf numFmtId="10" fontId="43" fillId="2" borderId="0" xfId="8" applyNumberFormat="1" applyFont="1" applyFill="1" applyBorder="1"/>
    <xf numFmtId="166" fontId="43" fillId="2" borderId="0" xfId="0" applyNumberFormat="1" applyFont="1" applyFill="1" applyAlignment="1">
      <alignment horizontal="right"/>
    </xf>
    <xf numFmtId="165" fontId="43" fillId="2" borderId="0" xfId="0" applyNumberFormat="1" applyFont="1" applyFill="1"/>
    <xf numFmtId="165" fontId="43" fillId="2" borderId="0" xfId="0" applyNumberFormat="1" applyFont="1" applyFill="1" applyAlignment="1">
      <alignment horizontal="right"/>
    </xf>
    <xf numFmtId="165" fontId="48" fillId="5" borderId="0" xfId="1" applyNumberFormat="1" applyFont="1" applyFill="1" applyAlignment="1">
      <alignment horizontal="right" vertical="center" wrapText="1"/>
    </xf>
    <xf numFmtId="165" fontId="43" fillId="2" borderId="0" xfId="8" applyNumberFormat="1" applyFont="1" applyFill="1" applyBorder="1"/>
    <xf numFmtId="3" fontId="43" fillId="2" borderId="0" xfId="0" applyNumberFormat="1" applyFont="1" applyFill="1"/>
    <xf numFmtId="9" fontId="43" fillId="2" borderId="0" xfId="0" applyNumberFormat="1" applyFont="1" applyFill="1"/>
    <xf numFmtId="10" fontId="43" fillId="2" borderId="0" xfId="0" applyNumberFormat="1" applyFont="1" applyFill="1"/>
    <xf numFmtId="10" fontId="43" fillId="2" borderId="0" xfId="8" applyNumberFormat="1" applyFont="1" applyFill="1" applyBorder="1" applyAlignment="1">
      <alignment horizontal="right"/>
    </xf>
    <xf numFmtId="0" fontId="51" fillId="3" borderId="0" xfId="0" applyFont="1" applyFill="1" applyAlignment="1">
      <alignment vertical="center"/>
    </xf>
    <xf numFmtId="43" fontId="43" fillId="4" borderId="0" xfId="7" applyFont="1" applyFill="1"/>
    <xf numFmtId="43" fontId="44" fillId="3" borderId="0" xfId="7" applyFont="1" applyFill="1" applyAlignment="1">
      <alignment vertical="center"/>
    </xf>
    <xf numFmtId="168" fontId="46" fillId="2" borderId="0" xfId="6" applyNumberFormat="1" applyFont="1" applyFill="1"/>
    <xf numFmtId="43" fontId="47" fillId="4" borderId="0" xfId="7" applyFont="1" applyFill="1"/>
    <xf numFmtId="43" fontId="45" fillId="4" borderId="0" xfId="7" applyFont="1" applyFill="1" applyBorder="1" applyAlignment="1">
      <alignment horizontal="right"/>
    </xf>
    <xf numFmtId="43" fontId="48" fillId="5" borderId="0" xfId="7" applyFont="1" applyFill="1" applyAlignment="1">
      <alignment horizontal="left" vertical="center" wrapText="1"/>
    </xf>
    <xf numFmtId="43" fontId="43" fillId="5" borderId="0" xfId="7" applyFont="1" applyFill="1" applyBorder="1"/>
    <xf numFmtId="43" fontId="50" fillId="2" borderId="0" xfId="7" applyFont="1" applyFill="1" applyAlignment="1">
      <alignment horizontal="left" vertical="center" wrapText="1" indent="1"/>
    </xf>
    <xf numFmtId="171" fontId="43" fillId="2" borderId="0" xfId="7" applyNumberFormat="1" applyFont="1" applyFill="1" applyBorder="1"/>
    <xf numFmtId="171" fontId="43" fillId="5" borderId="0" xfId="7" applyNumberFormat="1" applyFont="1" applyFill="1" applyBorder="1"/>
    <xf numFmtId="183" fontId="43" fillId="2" borderId="0" xfId="7" applyNumberFormat="1" applyFont="1" applyFill="1"/>
    <xf numFmtId="165" fontId="43" fillId="2" borderId="0" xfId="8" applyNumberFormat="1" applyFont="1" applyFill="1"/>
    <xf numFmtId="9" fontId="43" fillId="2" borderId="0" xfId="7" applyNumberFormat="1" applyFont="1" applyFill="1"/>
    <xf numFmtId="43" fontId="48" fillId="2" borderId="0" xfId="7" applyFont="1" applyFill="1" applyAlignment="1">
      <alignment horizontal="left" vertical="center" wrapText="1"/>
    </xf>
    <xf numFmtId="43" fontId="51" fillId="3" borderId="0" xfId="7" applyFont="1" applyFill="1" applyAlignment="1">
      <alignment vertical="center"/>
    </xf>
    <xf numFmtId="43" fontId="28" fillId="2" borderId="0" xfId="7" applyFont="1" applyFill="1" applyBorder="1" applyAlignment="1">
      <alignment horizontal="left" vertical="center" wrapText="1"/>
    </xf>
    <xf numFmtId="170" fontId="24" fillId="2" borderId="0" xfId="0" applyNumberFormat="1" applyFont="1" applyFill="1" applyAlignment="1">
      <alignment horizontal="right"/>
    </xf>
    <xf numFmtId="184" fontId="24" fillId="2" borderId="0" xfId="8" applyNumberFormat="1" applyFont="1" applyFill="1"/>
    <xf numFmtId="0" fontId="0" fillId="0" borderId="0" xfId="0" applyAlignment="1">
      <alignment vertical="center" wrapText="1"/>
    </xf>
    <xf numFmtId="0" fontId="2" fillId="0" borderId="0" xfId="0" applyFont="1" applyAlignment="1">
      <alignment vertical="center" wrapText="1"/>
    </xf>
    <xf numFmtId="0" fontId="52" fillId="0" borderId="0" xfId="0" applyFont="1" applyAlignment="1">
      <alignment vertical="center" wrapText="1"/>
    </xf>
    <xf numFmtId="9" fontId="52" fillId="0" borderId="0" xfId="0" applyNumberFormat="1" applyFont="1" applyAlignment="1">
      <alignment vertical="center" wrapText="1"/>
    </xf>
    <xf numFmtId="164" fontId="24" fillId="2" borderId="0" xfId="0" applyNumberFormat="1" applyFont="1" applyFill="1"/>
    <xf numFmtId="3" fontId="24" fillId="2" borderId="0" xfId="7" applyNumberFormat="1" applyFont="1" applyFill="1" applyAlignment="1">
      <alignment horizontal="right"/>
    </xf>
    <xf numFmtId="3" fontId="24" fillId="2" borderId="0" xfId="8" applyNumberFormat="1" applyFont="1" applyFill="1" applyAlignment="1">
      <alignment horizontal="right"/>
    </xf>
    <xf numFmtId="0" fontId="43" fillId="4" borderId="0" xfId="0" applyFont="1" applyFill="1" applyAlignment="1">
      <alignment horizontal="right"/>
    </xf>
    <xf numFmtId="0" fontId="44" fillId="3" borderId="0" xfId="0" applyFont="1" applyFill="1" applyAlignment="1">
      <alignment horizontal="right" vertical="center"/>
    </xf>
    <xf numFmtId="167" fontId="48" fillId="5" borderId="0" xfId="7" applyNumberFormat="1" applyFont="1" applyFill="1" applyBorder="1" applyAlignment="1">
      <alignment horizontal="right" vertical="center" wrapText="1"/>
    </xf>
    <xf numFmtId="167" fontId="50" fillId="2" borderId="0" xfId="7" applyNumberFormat="1" applyFont="1" applyFill="1" applyAlignment="1">
      <alignment horizontal="right" vertical="center" wrapText="1"/>
    </xf>
    <xf numFmtId="166" fontId="50" fillId="2" borderId="0" xfId="7" applyNumberFormat="1" applyFont="1" applyFill="1" applyAlignment="1">
      <alignment horizontal="right" vertical="center" wrapText="1"/>
    </xf>
    <xf numFmtId="2" fontId="43" fillId="2" borderId="0" xfId="0" applyNumberFormat="1" applyFont="1" applyFill="1"/>
    <xf numFmtId="3" fontId="43" fillId="2" borderId="0" xfId="0" applyNumberFormat="1" applyFont="1" applyFill="1" applyAlignment="1">
      <alignment horizontal="right"/>
    </xf>
    <xf numFmtId="186" fontId="48" fillId="5" borderId="0" xfId="1" applyNumberFormat="1" applyFont="1" applyFill="1" applyAlignment="1">
      <alignment horizontal="right" vertical="center" wrapText="1"/>
    </xf>
    <xf numFmtId="165" fontId="50" fillId="2" borderId="0" xfId="8" applyNumberFormat="1" applyFont="1" applyFill="1" applyAlignment="1">
      <alignment horizontal="right" vertical="center" wrapText="1"/>
    </xf>
    <xf numFmtId="3" fontId="50" fillId="2" borderId="0" xfId="1" applyNumberFormat="1" applyFont="1" applyFill="1" applyAlignment="1">
      <alignment horizontal="right" vertical="center" wrapText="1"/>
    </xf>
    <xf numFmtId="165" fontId="43" fillId="2" borderId="0" xfId="8" applyNumberFormat="1" applyFont="1" applyFill="1" applyAlignment="1">
      <alignment horizontal="right"/>
    </xf>
    <xf numFmtId="2" fontId="48" fillId="5" borderId="0" xfId="1" applyNumberFormat="1" applyFont="1" applyFill="1" applyAlignment="1">
      <alignment horizontal="right" vertical="center" wrapText="1"/>
    </xf>
    <xf numFmtId="4" fontId="48" fillId="5" borderId="0" xfId="1" applyNumberFormat="1" applyFont="1" applyFill="1" applyAlignment="1">
      <alignment horizontal="right" vertical="center" wrapText="1"/>
    </xf>
    <xf numFmtId="165" fontId="43" fillId="2" borderId="0" xfId="7" applyNumberFormat="1" applyFont="1" applyFill="1"/>
    <xf numFmtId="165" fontId="43" fillId="5" borderId="0" xfId="0" applyNumberFormat="1" applyFont="1" applyFill="1"/>
    <xf numFmtId="165" fontId="43" fillId="5" borderId="0" xfId="7" applyNumberFormat="1" applyFont="1" applyFill="1"/>
    <xf numFmtId="165" fontId="48" fillId="5" borderId="0" xfId="8" applyNumberFormat="1" applyFont="1" applyFill="1" applyAlignment="1">
      <alignment horizontal="right" vertical="center" wrapText="1"/>
    </xf>
    <xf numFmtId="0" fontId="43" fillId="5" borderId="0" xfId="0" applyFont="1" applyFill="1"/>
    <xf numFmtId="43" fontId="43" fillId="5" borderId="0" xfId="7" applyFont="1" applyFill="1"/>
    <xf numFmtId="180" fontId="43" fillId="2" borderId="0" xfId="0" applyNumberFormat="1" applyFont="1" applyFill="1"/>
    <xf numFmtId="3" fontId="48" fillId="5" borderId="0" xfId="1" applyNumberFormat="1" applyFont="1" applyFill="1" applyAlignment="1">
      <alignment horizontal="right" vertical="center" wrapText="1"/>
    </xf>
    <xf numFmtId="10" fontId="43" fillId="2" borderId="0" xfId="8" applyNumberFormat="1" applyFont="1" applyFill="1" applyAlignment="1">
      <alignment horizontal="right"/>
    </xf>
    <xf numFmtId="43" fontId="45" fillId="4" borderId="0" xfId="7" applyFont="1" applyFill="1" applyAlignment="1">
      <alignment horizontal="right"/>
    </xf>
    <xf numFmtId="171" fontId="43" fillId="2" borderId="0" xfId="7" applyNumberFormat="1" applyFont="1" applyFill="1"/>
    <xf numFmtId="171" fontId="43" fillId="5" borderId="0" xfId="7" applyNumberFormat="1" applyFont="1" applyFill="1"/>
    <xf numFmtId="43" fontId="53" fillId="2" borderId="0" xfId="7" applyFont="1" applyFill="1"/>
    <xf numFmtId="188" fontId="24" fillId="2" borderId="0" xfId="7" applyNumberFormat="1" applyFont="1" applyFill="1" applyAlignment="1">
      <alignment horizontal="right"/>
    </xf>
    <xf numFmtId="168" fontId="24" fillId="2" borderId="0" xfId="8" applyNumberFormat="1" applyFont="1" applyFill="1"/>
    <xf numFmtId="9" fontId="24" fillId="2" borderId="0" xfId="8" applyFont="1" applyFill="1" applyAlignment="1">
      <alignment horizontal="center" vertical="center"/>
    </xf>
    <xf numFmtId="186" fontId="24" fillId="2" borderId="0" xfId="0" applyNumberFormat="1" applyFont="1" applyFill="1"/>
    <xf numFmtId="168" fontId="54" fillId="2" borderId="0" xfId="0" applyNumberFormat="1" applyFont="1" applyFill="1"/>
    <xf numFmtId="9" fontId="54" fillId="2" borderId="0" xfId="8" applyFont="1" applyFill="1"/>
    <xf numFmtId="165" fontId="24" fillId="2" borderId="0" xfId="8" applyNumberFormat="1" applyFont="1" applyFill="1" applyAlignment="1">
      <alignment horizontal="center" vertical="center"/>
    </xf>
    <xf numFmtId="10" fontId="35" fillId="5" borderId="0" xfId="4" applyNumberFormat="1" applyFont="1" applyFill="1" applyBorder="1" applyAlignment="1">
      <alignment horizontal="left"/>
    </xf>
    <xf numFmtId="185" fontId="43" fillId="2" borderId="0" xfId="8" applyNumberFormat="1" applyFont="1" applyFill="1"/>
    <xf numFmtId="187" fontId="24" fillId="2" borderId="0" xfId="0" applyNumberFormat="1" applyFont="1" applyFill="1"/>
    <xf numFmtId="9" fontId="28" fillId="2" borderId="0" xfId="8" applyFont="1" applyFill="1" applyAlignment="1">
      <alignment horizontal="center" vertical="center" wrapText="1"/>
    </xf>
    <xf numFmtId="10" fontId="26" fillId="2" borderId="0" xfId="8" applyNumberFormat="1" applyFont="1" applyFill="1"/>
    <xf numFmtId="10" fontId="24" fillId="2" borderId="0" xfId="0" applyNumberFormat="1" applyFont="1" applyFill="1" applyAlignment="1">
      <alignment horizontal="right"/>
    </xf>
    <xf numFmtId="165" fontId="24" fillId="2" borderId="0" xfId="0" applyNumberFormat="1" applyFont="1" applyFill="1" applyAlignment="1">
      <alignment horizontal="right"/>
    </xf>
    <xf numFmtId="189" fontId="24" fillId="2" borderId="0" xfId="0" applyNumberFormat="1" applyFont="1" applyFill="1"/>
    <xf numFmtId="9" fontId="28" fillId="2" borderId="0" xfId="8" applyFont="1" applyFill="1" applyAlignment="1">
      <alignment horizontal="left" vertical="center" wrapText="1" indent="1"/>
    </xf>
    <xf numFmtId="0" fontId="24" fillId="2" borderId="0" xfId="7" applyNumberFormat="1" applyFont="1" applyFill="1"/>
    <xf numFmtId="186" fontId="24" fillId="2" borderId="0" xfId="8" applyNumberFormat="1" applyFont="1" applyFill="1"/>
    <xf numFmtId="170" fontId="24" fillId="8" borderId="0" xfId="0" applyNumberFormat="1" applyFont="1" applyFill="1"/>
    <xf numFmtId="0" fontId="24" fillId="8" borderId="0" xfId="0" applyFont="1" applyFill="1"/>
    <xf numFmtId="9" fontId="2" fillId="0" borderId="0" xfId="8" applyFont="1" applyAlignment="1">
      <alignment vertical="center" wrapText="1"/>
    </xf>
    <xf numFmtId="4" fontId="24" fillId="5" borderId="0" xfId="0" applyNumberFormat="1" applyFont="1" applyFill="1" applyAlignment="1">
      <alignment horizontal="right" vertical="center"/>
    </xf>
    <xf numFmtId="3" fontId="24" fillId="2" borderId="0" xfId="8" applyNumberFormat="1" applyFont="1" applyFill="1"/>
    <xf numFmtId="170" fontId="35" fillId="2" borderId="0" xfId="0" applyNumberFormat="1" applyFont="1" applyFill="1"/>
    <xf numFmtId="167" fontId="35" fillId="5" borderId="0" xfId="7" applyNumberFormat="1" applyFont="1" applyFill="1" applyAlignment="1">
      <alignment horizontal="center" vertical="center"/>
    </xf>
    <xf numFmtId="1" fontId="50" fillId="2" borderId="0" xfId="7" applyNumberFormat="1" applyFont="1" applyFill="1" applyAlignment="1">
      <alignment horizontal="right" vertical="center" wrapText="1"/>
    </xf>
    <xf numFmtId="1" fontId="50" fillId="2" borderId="0" xfId="7" applyNumberFormat="1" applyFont="1" applyFill="1" applyBorder="1" applyAlignment="1">
      <alignment horizontal="right" vertical="center" wrapText="1"/>
    </xf>
    <xf numFmtId="1" fontId="43" fillId="2" borderId="0" xfId="0" applyNumberFormat="1" applyFont="1" applyFill="1" applyAlignment="1">
      <alignment horizontal="right"/>
    </xf>
    <xf numFmtId="168" fontId="43" fillId="2" borderId="0" xfId="8" applyNumberFormat="1" applyFont="1" applyFill="1"/>
    <xf numFmtId="170" fontId="28" fillId="2" borderId="0" xfId="7" applyNumberFormat="1" applyFont="1" applyFill="1" applyBorder="1" applyAlignment="1">
      <alignment horizontal="right" vertical="center" wrapText="1"/>
    </xf>
    <xf numFmtId="170" fontId="27" fillId="2" borderId="0" xfId="7" applyNumberFormat="1" applyFont="1" applyFill="1" applyBorder="1" applyAlignment="1">
      <alignment horizontal="right" vertical="center" wrapText="1"/>
    </xf>
    <xf numFmtId="170" fontId="35" fillId="5" borderId="0" xfId="0" applyNumberFormat="1" applyFont="1" applyFill="1" applyAlignment="1">
      <alignment horizontal="right"/>
    </xf>
    <xf numFmtId="167" fontId="28" fillId="2" borderId="0" xfId="7" applyNumberFormat="1" applyFont="1" applyFill="1" applyBorder="1" applyAlignment="1">
      <alignment horizontal="left" vertical="center" wrapText="1"/>
    </xf>
    <xf numFmtId="43" fontId="24" fillId="2" borderId="0" xfId="7" applyFont="1" applyFill="1" applyAlignment="1">
      <alignment horizontal="center" vertical="center"/>
    </xf>
    <xf numFmtId="186" fontId="43" fillId="2" borderId="0" xfId="0" applyNumberFormat="1" applyFont="1" applyFill="1"/>
    <xf numFmtId="171" fontId="28" fillId="2" borderId="0" xfId="7" applyNumberFormat="1" applyFont="1" applyFill="1" applyBorder="1" applyAlignment="1">
      <alignment horizontal="center" vertical="center"/>
    </xf>
    <xf numFmtId="181" fontId="28" fillId="2" borderId="0" xfId="0" applyNumberFormat="1" applyFont="1" applyFill="1"/>
    <xf numFmtId="169" fontId="28" fillId="2" borderId="0" xfId="0" applyNumberFormat="1" applyFont="1" applyFill="1" applyAlignment="1">
      <alignment horizontal="right"/>
    </xf>
    <xf numFmtId="169" fontId="27" fillId="5" borderId="0" xfId="0" applyNumberFormat="1" applyFont="1" applyFill="1" applyAlignment="1">
      <alignment horizontal="right"/>
    </xf>
    <xf numFmtId="9" fontId="28" fillId="2" borderId="0" xfId="8" applyFont="1" applyFill="1" applyAlignment="1">
      <alignment horizontal="right"/>
    </xf>
    <xf numFmtId="9" fontId="28" fillId="2" borderId="0" xfId="8" applyFont="1" applyFill="1" applyBorder="1" applyAlignment="1">
      <alignment horizontal="right"/>
    </xf>
    <xf numFmtId="167" fontId="27" fillId="5" borderId="0" xfId="3" applyNumberFormat="1" applyFont="1" applyFill="1" applyBorder="1" applyAlignment="1">
      <alignment horizontal="right"/>
    </xf>
    <xf numFmtId="188" fontId="28" fillId="2" borderId="0" xfId="0" applyNumberFormat="1" applyFont="1" applyFill="1" applyAlignment="1">
      <alignment horizontal="right"/>
    </xf>
    <xf numFmtId="9" fontId="24" fillId="2" borderId="0" xfId="8" applyFont="1" applyFill="1" applyAlignment="1">
      <alignment horizontal="center"/>
    </xf>
    <xf numFmtId="167" fontId="24" fillId="2" borderId="0" xfId="8" applyNumberFormat="1" applyFont="1" applyFill="1"/>
    <xf numFmtId="171" fontId="24" fillId="2" borderId="0" xfId="7" applyNumberFormat="1" applyFont="1" applyFill="1"/>
    <xf numFmtId="167" fontId="24" fillId="2" borderId="0" xfId="7" applyNumberFormat="1" applyFont="1" applyFill="1" applyAlignment="1">
      <alignment horizontal="center" vertical="center"/>
    </xf>
    <xf numFmtId="167" fontId="24" fillId="2" borderId="0" xfId="7" applyNumberFormat="1" applyFont="1" applyFill="1" applyBorder="1"/>
    <xf numFmtId="43" fontId="54" fillId="2" borderId="0" xfId="7" applyFont="1" applyFill="1"/>
    <xf numFmtId="175" fontId="43" fillId="2" borderId="0" xfId="0" applyNumberFormat="1" applyFont="1" applyFill="1"/>
    <xf numFmtId="10" fontId="24" fillId="8" borderId="0" xfId="8" applyNumberFormat="1" applyFont="1" applyFill="1"/>
    <xf numFmtId="9" fontId="30" fillId="2" borderId="0" xfId="8" applyFont="1" applyFill="1"/>
    <xf numFmtId="14" fontId="24" fillId="2" borderId="0" xfId="0" applyNumberFormat="1" applyFont="1" applyFill="1"/>
    <xf numFmtId="0" fontId="24" fillId="2" borderId="0" xfId="8" applyNumberFormat="1" applyFont="1" applyFill="1"/>
    <xf numFmtId="43" fontId="35" fillId="2" borderId="0" xfId="7" applyFont="1" applyFill="1"/>
    <xf numFmtId="0" fontId="57" fillId="2" borderId="0" xfId="5" applyFont="1" applyFill="1" applyAlignment="1">
      <alignment vertical="center" wrapText="1"/>
    </xf>
    <xf numFmtId="190" fontId="58" fillId="2" borderId="0" xfId="5" applyNumberFormat="1" applyFont="1" applyFill="1" applyAlignment="1">
      <alignment vertical="center"/>
    </xf>
    <xf numFmtId="190" fontId="58" fillId="2" borderId="0" xfId="5" applyNumberFormat="1" applyFont="1" applyFill="1" applyAlignment="1">
      <alignment horizontal="center" vertical="center"/>
    </xf>
    <xf numFmtId="0" fontId="57" fillId="2" borderId="0" xfId="5" applyFont="1" applyFill="1" applyAlignment="1">
      <alignment vertical="center"/>
    </xf>
    <xf numFmtId="3" fontId="57" fillId="2" borderId="0" xfId="5" applyNumberFormat="1" applyFont="1" applyFill="1" applyAlignment="1">
      <alignment vertical="center"/>
    </xf>
    <xf numFmtId="0" fontId="55" fillId="2" borderId="0" xfId="15" applyFill="1"/>
    <xf numFmtId="0" fontId="58" fillId="2" borderId="0" xfId="5" applyFont="1" applyFill="1" applyAlignment="1">
      <alignment horizontal="right" vertical="center"/>
    </xf>
    <xf numFmtId="10" fontId="57" fillId="2" borderId="0" xfId="16" applyNumberFormat="1" applyFont="1" applyFill="1" applyAlignment="1">
      <alignment horizontal="center" vertical="center"/>
    </xf>
    <xf numFmtId="10" fontId="58" fillId="2" borderId="0" xfId="5" applyNumberFormat="1" applyFont="1" applyFill="1" applyAlignment="1">
      <alignment horizontal="center" vertical="center"/>
    </xf>
    <xf numFmtId="190" fontId="58" fillId="2" borderId="0" xfId="5" applyNumberFormat="1" applyFont="1" applyFill="1" applyAlignment="1">
      <alignment horizontal="left" vertical="center" wrapText="1"/>
    </xf>
    <xf numFmtId="0" fontId="58" fillId="2" borderId="3" xfId="5" applyFont="1" applyFill="1" applyBorder="1" applyAlignment="1">
      <alignment horizontal="center" vertical="center" wrapText="1"/>
    </xf>
    <xf numFmtId="3" fontId="57" fillId="2" borderId="0" xfId="5" applyNumberFormat="1" applyFont="1" applyFill="1" applyAlignment="1">
      <alignment vertical="center" wrapText="1"/>
    </xf>
    <xf numFmtId="0" fontId="2" fillId="2" borderId="0" xfId="15" applyFont="1" applyFill="1"/>
    <xf numFmtId="190" fontId="59" fillId="2" borderId="0" xfId="5" applyNumberFormat="1" applyFont="1" applyFill="1" applyAlignment="1">
      <alignment horizontal="left" vertical="center" wrapText="1"/>
    </xf>
    <xf numFmtId="0" fontId="58" fillId="2" borderId="0" xfId="5" applyFont="1" applyFill="1" applyAlignment="1">
      <alignment horizontal="center" vertical="center"/>
    </xf>
    <xf numFmtId="14" fontId="58" fillId="9" borderId="3" xfId="15" applyNumberFormat="1" applyFont="1" applyFill="1" applyBorder="1" applyAlignment="1">
      <alignment horizontal="center" vertical="center" wrapText="1"/>
    </xf>
    <xf numFmtId="191" fontId="60" fillId="2" borderId="3" xfId="5" applyNumberFormat="1" applyFont="1" applyFill="1" applyBorder="1" applyAlignment="1">
      <alignment horizontal="center" vertical="center" wrapText="1"/>
    </xf>
    <xf numFmtId="191" fontId="60" fillId="2" borderId="0" xfId="5" applyNumberFormat="1" applyFont="1" applyFill="1" applyAlignment="1">
      <alignment horizontal="center" vertical="center" wrapText="1"/>
    </xf>
    <xf numFmtId="191" fontId="61" fillId="10" borderId="3" xfId="5" applyNumberFormat="1" applyFont="1" applyFill="1" applyBorder="1" applyAlignment="1">
      <alignment horizontal="center" vertical="center" wrapText="1"/>
    </xf>
    <xf numFmtId="0" fontId="62" fillId="2" borderId="0" xfId="5" applyFont="1" applyFill="1" applyAlignment="1">
      <alignment horizontal="center" vertical="center" wrapText="1"/>
    </xf>
    <xf numFmtId="0" fontId="62" fillId="2" borderId="0" xfId="5" applyFont="1" applyFill="1" applyAlignment="1">
      <alignment horizontal="center" wrapText="1"/>
    </xf>
    <xf numFmtId="190" fontId="57" fillId="2" borderId="0" xfId="5" applyNumberFormat="1" applyFont="1" applyFill="1" applyAlignment="1">
      <alignment horizontal="left" vertical="center" wrapText="1"/>
    </xf>
    <xf numFmtId="0" fontId="57" fillId="2" borderId="0" xfId="5" applyFont="1" applyFill="1" applyAlignment="1">
      <alignment horizontal="center" vertical="center"/>
    </xf>
    <xf numFmtId="190" fontId="57" fillId="2" borderId="0" xfId="5" applyNumberFormat="1" applyFont="1" applyFill="1" applyAlignment="1">
      <alignment horizontal="center" vertical="center"/>
    </xf>
    <xf numFmtId="190" fontId="57" fillId="2" borderId="0" xfId="5" applyNumberFormat="1" applyFont="1" applyFill="1" applyAlignment="1">
      <alignment vertical="center"/>
    </xf>
    <xf numFmtId="0" fontId="57" fillId="2" borderId="0" xfId="17" applyFont="1" applyFill="1" applyAlignment="1">
      <alignment horizontal="center" vertical="center"/>
    </xf>
    <xf numFmtId="3" fontId="57" fillId="2" borderId="0" xfId="5" applyNumberFormat="1" applyFont="1" applyFill="1" applyAlignment="1">
      <alignment horizontal="center" vertical="center"/>
    </xf>
    <xf numFmtId="4" fontId="62" fillId="2" borderId="0" xfId="5" applyNumberFormat="1" applyFont="1" applyFill="1" applyAlignment="1">
      <alignment horizontal="center" vertical="center"/>
    </xf>
    <xf numFmtId="190" fontId="57" fillId="2" borderId="0" xfId="5" applyNumberFormat="1" applyFont="1" applyFill="1" applyAlignment="1">
      <alignment horizontal="right" vertical="center"/>
    </xf>
    <xf numFmtId="190" fontId="58" fillId="2" borderId="4" xfId="5" applyNumberFormat="1" applyFont="1" applyFill="1" applyBorder="1" applyAlignment="1">
      <alignment horizontal="center" vertical="center"/>
    </xf>
    <xf numFmtId="190" fontId="58" fillId="2" borderId="4" xfId="5" applyNumberFormat="1" applyFont="1" applyFill="1" applyBorder="1" applyAlignment="1">
      <alignment horizontal="right" vertical="center"/>
    </xf>
    <xf numFmtId="190" fontId="58" fillId="2" borderId="0" xfId="5" applyNumberFormat="1" applyFont="1" applyFill="1" applyAlignment="1">
      <alignment horizontal="right" vertical="center"/>
    </xf>
    <xf numFmtId="190" fontId="63" fillId="2" borderId="0" xfId="5" applyNumberFormat="1" applyFont="1" applyFill="1" applyAlignment="1">
      <alignment horizontal="left" vertical="center" wrapText="1"/>
    </xf>
    <xf numFmtId="190" fontId="58" fillId="2" borderId="5" xfId="5" applyNumberFormat="1" applyFont="1" applyFill="1" applyBorder="1" applyAlignment="1">
      <alignment horizontal="center" vertical="center"/>
    </xf>
    <xf numFmtId="190" fontId="58" fillId="2" borderId="5" xfId="5" applyNumberFormat="1" applyFont="1" applyFill="1" applyBorder="1" applyAlignment="1">
      <alignment horizontal="right" vertical="center"/>
    </xf>
    <xf numFmtId="185" fontId="58" fillId="2" borderId="0" xfId="5" applyNumberFormat="1" applyFont="1" applyFill="1" applyAlignment="1">
      <alignment horizontal="left" vertical="center" wrapText="1"/>
    </xf>
    <xf numFmtId="4" fontId="62" fillId="2" borderId="0" xfId="5" applyNumberFormat="1" applyFont="1" applyFill="1" applyAlignment="1">
      <alignment vertical="center"/>
    </xf>
    <xf numFmtId="190" fontId="57" fillId="2" borderId="0" xfId="5" applyNumberFormat="1" applyFont="1" applyFill="1" applyAlignment="1">
      <alignment horizontal="left" wrapText="1"/>
    </xf>
    <xf numFmtId="190" fontId="64" fillId="2" borderId="0" xfId="5" applyNumberFormat="1" applyFont="1" applyFill="1" applyAlignment="1">
      <alignment horizontal="left" wrapText="1"/>
    </xf>
    <xf numFmtId="190" fontId="58" fillId="2" borderId="6" xfId="5" applyNumberFormat="1" applyFont="1" applyFill="1" applyBorder="1" applyAlignment="1">
      <alignment horizontal="center" vertical="center"/>
    </xf>
    <xf numFmtId="190" fontId="58" fillId="2" borderId="6" xfId="5" applyNumberFormat="1" applyFont="1" applyFill="1" applyBorder="1" applyAlignment="1">
      <alignment horizontal="right" vertical="center"/>
    </xf>
    <xf numFmtId="0" fontId="62" fillId="2" borderId="0" xfId="5" applyFont="1" applyFill="1" applyAlignment="1">
      <alignment horizontal="right" vertical="center"/>
    </xf>
    <xf numFmtId="0" fontId="2" fillId="11" borderId="0" xfId="15" applyFont="1" applyFill="1" applyAlignment="1">
      <alignment horizontal="right"/>
    </xf>
    <xf numFmtId="4" fontId="57" fillId="2" borderId="0" xfId="5" applyNumberFormat="1" applyFont="1" applyFill="1" applyAlignment="1">
      <alignment vertical="center"/>
    </xf>
    <xf numFmtId="0" fontId="57" fillId="2" borderId="0" xfId="5" applyFont="1" applyFill="1" applyAlignment="1">
      <alignment wrapText="1"/>
    </xf>
    <xf numFmtId="0" fontId="58" fillId="2" borderId="0" xfId="5" applyFont="1" applyFill="1" applyAlignment="1">
      <alignment horizontal="center"/>
    </xf>
    <xf numFmtId="0" fontId="57" fillId="2" borderId="0" xfId="5" applyFont="1" applyFill="1"/>
    <xf numFmtId="0" fontId="57" fillId="2" borderId="0" xfId="18" applyFont="1" applyFill="1" applyAlignment="1">
      <alignment horizontal="center"/>
    </xf>
    <xf numFmtId="0" fontId="58" fillId="2" borderId="0" xfId="5" applyFont="1" applyFill="1" applyAlignment="1">
      <alignment horizontal="left" wrapText="1"/>
    </xf>
    <xf numFmtId="0" fontId="58" fillId="2" borderId="0" xfId="5" applyFont="1" applyFill="1" applyAlignment="1">
      <alignment horizontal="right"/>
    </xf>
    <xf numFmtId="10" fontId="57" fillId="2" borderId="0" xfId="16" applyNumberFormat="1" applyFont="1" applyFill="1" applyAlignment="1">
      <alignment horizontal="center"/>
    </xf>
    <xf numFmtId="10" fontId="58" fillId="2" borderId="0" xfId="5" applyNumberFormat="1" applyFont="1" applyFill="1" applyAlignment="1">
      <alignment horizontal="center"/>
    </xf>
    <xf numFmtId="4" fontId="58" fillId="2" borderId="0" xfId="5" applyNumberFormat="1" applyFont="1" applyFill="1" applyAlignment="1">
      <alignment horizontal="center"/>
    </xf>
    <xf numFmtId="3" fontId="57" fillId="2" borderId="0" xfId="5" applyNumberFormat="1" applyFont="1" applyFill="1"/>
    <xf numFmtId="0" fontId="58" fillId="2" borderId="3" xfId="5" applyFont="1" applyFill="1" applyBorder="1" applyAlignment="1">
      <alignment horizontal="center" wrapText="1"/>
    </xf>
    <xf numFmtId="0" fontId="59" fillId="2" borderId="0" xfId="5" applyFont="1" applyFill="1" applyAlignment="1">
      <alignment wrapText="1"/>
    </xf>
    <xf numFmtId="191" fontId="58" fillId="2" borderId="3" xfId="5" applyNumberFormat="1" applyFont="1" applyFill="1" applyBorder="1" applyAlignment="1">
      <alignment horizontal="center" vertical="center" wrapText="1"/>
    </xf>
    <xf numFmtId="0" fontId="62" fillId="2" borderId="0" xfId="14" applyFont="1" applyFill="1" applyAlignment="1" applyProtection="1">
      <alignment horizontal="center" vertical="center" wrapText="1"/>
      <protection locked="0"/>
    </xf>
    <xf numFmtId="0" fontId="57" fillId="2" borderId="0" xfId="5" applyFont="1" applyFill="1" applyAlignment="1">
      <alignment horizontal="center"/>
    </xf>
    <xf numFmtId="3" fontId="57" fillId="2" borderId="0" xfId="5" applyNumberFormat="1" applyFont="1" applyFill="1" applyAlignment="1">
      <alignment horizontal="center"/>
    </xf>
    <xf numFmtId="0" fontId="58" fillId="2" borderId="0" xfId="5" applyFont="1" applyFill="1" applyAlignment="1">
      <alignment wrapText="1"/>
    </xf>
    <xf numFmtId="0" fontId="57" fillId="2" borderId="0" xfId="17" applyFont="1" applyFill="1" applyAlignment="1">
      <alignment horizontal="center"/>
    </xf>
    <xf numFmtId="4" fontId="62" fillId="2" borderId="0" xfId="5" applyNumberFormat="1" applyFont="1" applyFill="1" applyAlignment="1">
      <alignment horizontal="center"/>
    </xf>
    <xf numFmtId="4" fontId="57" fillId="2" borderId="0" xfId="5" applyNumberFormat="1" applyFont="1" applyFill="1" applyAlignment="1">
      <alignment horizontal="center"/>
    </xf>
    <xf numFmtId="3" fontId="58" fillId="2" borderId="5" xfId="15" applyNumberFormat="1" applyFont="1" applyFill="1" applyBorder="1" applyAlignment="1">
      <alignment horizontal="right"/>
    </xf>
    <xf numFmtId="4" fontId="57" fillId="2" borderId="0" xfId="5" applyNumberFormat="1" applyFont="1" applyFill="1"/>
    <xf numFmtId="3" fontId="58" fillId="2" borderId="7" xfId="5" applyNumberFormat="1" applyFont="1" applyFill="1" applyBorder="1" applyAlignment="1">
      <alignment horizontal="right"/>
    </xf>
    <xf numFmtId="192" fontId="62" fillId="2" borderId="0" xfId="5" applyNumberFormat="1" applyFont="1" applyFill="1" applyAlignment="1">
      <alignment horizontal="center"/>
    </xf>
    <xf numFmtId="0" fontId="65" fillId="2" borderId="0" xfId="5" applyFont="1" applyFill="1" applyAlignment="1">
      <alignment wrapText="1"/>
    </xf>
    <xf numFmtId="4" fontId="62" fillId="12" borderId="0" xfId="5" applyNumberFormat="1" applyFont="1" applyFill="1" applyAlignment="1">
      <alignment horizontal="center"/>
    </xf>
    <xf numFmtId="3" fontId="57" fillId="13" borderId="0" xfId="5" applyNumberFormat="1" applyFont="1" applyFill="1"/>
    <xf numFmtId="3" fontId="58" fillId="2" borderId="5" xfId="5" applyNumberFormat="1" applyFont="1" applyFill="1" applyBorder="1" applyAlignment="1">
      <alignment horizontal="right"/>
    </xf>
    <xf numFmtId="3" fontId="57" fillId="0" borderId="0" xfId="5" applyNumberFormat="1" applyFont="1"/>
    <xf numFmtId="0" fontId="66" fillId="5" borderId="0" xfId="5" applyFont="1" applyFill="1" applyAlignment="1">
      <alignment wrapText="1"/>
    </xf>
    <xf numFmtId="3" fontId="57" fillId="0" borderId="0" xfId="5" applyNumberFormat="1" applyFont="1" applyAlignment="1">
      <alignment horizontal="center"/>
    </xf>
    <xf numFmtId="4" fontId="57" fillId="0" borderId="0" xfId="5" applyNumberFormat="1" applyFont="1" applyAlignment="1">
      <alignment horizontal="center"/>
    </xf>
    <xf numFmtId="190" fontId="57" fillId="2" borderId="0" xfId="5" applyNumberFormat="1" applyFont="1" applyFill="1"/>
    <xf numFmtId="0" fontId="62" fillId="14" borderId="0" xfId="5" applyFont="1" applyFill="1" applyAlignment="1">
      <alignment wrapText="1"/>
    </xf>
    <xf numFmtId="0" fontId="57" fillId="14" borderId="0" xfId="5" applyFont="1" applyFill="1" applyAlignment="1">
      <alignment horizontal="center"/>
    </xf>
    <xf numFmtId="4" fontId="62" fillId="14" borderId="0" xfId="5" applyNumberFormat="1" applyFont="1" applyFill="1"/>
    <xf numFmtId="4" fontId="58" fillId="2" borderId="0" xfId="5" applyNumberFormat="1" applyFont="1" applyFill="1"/>
    <xf numFmtId="190" fontId="57" fillId="15" borderId="0" xfId="5" applyNumberFormat="1" applyFont="1" applyFill="1" applyAlignment="1">
      <alignment horizontal="center" vertical="center"/>
    </xf>
    <xf numFmtId="190" fontId="57" fillId="15" borderId="0" xfId="5" applyNumberFormat="1" applyFont="1" applyFill="1" applyAlignment="1">
      <alignment horizontal="right" vertical="center"/>
    </xf>
    <xf numFmtId="190" fontId="58" fillId="15" borderId="4" xfId="5" applyNumberFormat="1" applyFont="1" applyFill="1" applyBorder="1" applyAlignment="1">
      <alignment horizontal="center" vertical="center"/>
    </xf>
    <xf numFmtId="190" fontId="58" fillId="15" borderId="4" xfId="5" applyNumberFormat="1" applyFont="1" applyFill="1" applyBorder="1" applyAlignment="1">
      <alignment horizontal="right" vertical="center"/>
    </xf>
    <xf numFmtId="190" fontId="58" fillId="15" borderId="5" xfId="5" applyNumberFormat="1" applyFont="1" applyFill="1" applyBorder="1" applyAlignment="1">
      <alignment horizontal="center" vertical="center"/>
    </xf>
    <xf numFmtId="190" fontId="58" fillId="15" borderId="5" xfId="5" applyNumberFormat="1" applyFont="1" applyFill="1" applyBorder="1" applyAlignment="1">
      <alignment horizontal="right" vertical="center"/>
    </xf>
    <xf numFmtId="190" fontId="57" fillId="8" borderId="0" xfId="5" applyNumberFormat="1" applyFont="1" applyFill="1" applyAlignment="1">
      <alignment horizontal="center" vertical="center"/>
    </xf>
    <xf numFmtId="3" fontId="57" fillId="15" borderId="0" xfId="5" applyNumberFormat="1" applyFont="1" applyFill="1"/>
    <xf numFmtId="3" fontId="57" fillId="8" borderId="0" xfId="5" applyNumberFormat="1" applyFont="1" applyFill="1"/>
    <xf numFmtId="3" fontId="57" fillId="8" borderId="0" xfId="5" applyNumberFormat="1" applyFont="1" applyFill="1" applyAlignment="1">
      <alignment horizontal="center"/>
    </xf>
    <xf numFmtId="4" fontId="62" fillId="14" borderId="0" xfId="5" applyNumberFormat="1" applyFont="1" applyFill="1" applyAlignment="1">
      <alignment horizontal="center"/>
    </xf>
    <xf numFmtId="3" fontId="67" fillId="5" borderId="0" xfId="0" applyNumberFormat="1" applyFont="1" applyFill="1" applyAlignment="1">
      <alignment horizontal="center" vertical="center"/>
    </xf>
    <xf numFmtId="43" fontId="35" fillId="5" borderId="0" xfId="7" applyFont="1" applyFill="1" applyAlignment="1">
      <alignment horizontal="center" vertical="center"/>
    </xf>
    <xf numFmtId="170" fontId="24" fillId="2" borderId="0" xfId="7" applyNumberFormat="1" applyFont="1" applyFill="1"/>
    <xf numFmtId="170" fontId="35" fillId="2" borderId="0" xfId="7" applyNumberFormat="1" applyFont="1" applyFill="1"/>
    <xf numFmtId="10" fontId="24" fillId="2" borderId="0" xfId="8" applyNumberFormat="1" applyFont="1" applyFill="1" applyAlignment="1">
      <alignment horizontal="right"/>
    </xf>
    <xf numFmtId="170" fontId="28" fillId="2" borderId="0" xfId="1" applyNumberFormat="1" applyFont="1" applyFill="1" applyAlignment="1">
      <alignment horizontal="right" wrapText="1"/>
    </xf>
    <xf numFmtId="175" fontId="24" fillId="2" borderId="0" xfId="8" applyNumberFormat="1" applyFont="1" applyFill="1" applyAlignment="1">
      <alignment horizontal="right"/>
    </xf>
    <xf numFmtId="169" fontId="24" fillId="0" borderId="0" xfId="0" applyNumberFormat="1" applyFont="1" applyAlignment="1">
      <alignment horizontal="right"/>
    </xf>
    <xf numFmtId="10" fontId="32" fillId="2" borderId="0" xfId="8" applyNumberFormat="1" applyFont="1" applyFill="1" applyBorder="1" applyAlignment="1">
      <alignment horizontal="right" vertical="center" wrapText="1"/>
    </xf>
    <xf numFmtId="43" fontId="28" fillId="2" borderId="0" xfId="7" applyFont="1" applyFill="1" applyAlignment="1">
      <alignment horizontal="right" vertical="center" wrapText="1"/>
    </xf>
    <xf numFmtId="43" fontId="32" fillId="2" borderId="0" xfId="7" applyFont="1" applyFill="1" applyAlignment="1">
      <alignment horizontal="right" vertical="center" wrapText="1"/>
    </xf>
    <xf numFmtId="178" fontId="35" fillId="5" borderId="0" xfId="0" applyNumberFormat="1" applyFont="1" applyFill="1"/>
    <xf numFmtId="178" fontId="35" fillId="5" borderId="0" xfId="0" applyNumberFormat="1" applyFont="1" applyFill="1" applyAlignment="1">
      <alignment horizontal="right"/>
    </xf>
    <xf numFmtId="178" fontId="27" fillId="5" borderId="0" xfId="1" applyNumberFormat="1" applyFont="1" applyFill="1" applyAlignment="1">
      <alignment horizontal="right" wrapText="1"/>
    </xf>
    <xf numFmtId="0" fontId="52" fillId="0" borderId="0" xfId="0" applyFont="1" applyAlignment="1">
      <alignment vertical="center" wrapText="1"/>
    </xf>
  </cellXfs>
  <cellStyles count="19">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Hyperlink 4" xfId="17" xr:uid="{1EE2B2A2-F0D6-4C54-B3DA-B7241FBBEAC0}"/>
    <cellStyle name="Normal" xfId="0" builtinId="0"/>
    <cellStyle name="Normal 12 2" xfId="12" xr:uid="{A35D109E-1BEE-41AD-8C61-FE8223C88392}"/>
    <cellStyle name="Normal 17" xfId="1" xr:uid="{00000000-0005-0000-0000-000005000000}"/>
    <cellStyle name="Normal 2" xfId="15" xr:uid="{40807CED-CD53-4A92-BC35-7CD8D1B49983}"/>
    <cellStyle name="Normal 2 2 2 3" xfId="5" xr:uid="{00000000-0005-0000-0000-000006000000}"/>
    <cellStyle name="Normal 6" xfId="10" xr:uid="{03658016-ADB7-45E8-92AD-01759247FF40}"/>
    <cellStyle name="Normal 6 8" xfId="14" xr:uid="{6819ED94-0ADC-4232-ABBC-C777F0237FD7}"/>
    <cellStyle name="Normal_IBG HMEROLOGIO 31032005 ME EGGRAFES IAS" xfId="18" xr:uid="{855CEC0F-D2DA-4DCC-8D66-5FB07C4F4B2D}"/>
    <cellStyle name="Percent" xfId="8" builtinId="5"/>
    <cellStyle name="Percent 2" xfId="4" xr:uid="{00000000-0005-0000-0000-000008000000}"/>
    <cellStyle name="Percent 3" xfId="11" xr:uid="{D9F82FBC-D385-4CD1-A553-EADE774A8AFE}"/>
    <cellStyle name="Percent 4" xfId="16" xr:uid="{3E522F02-BFD8-465B-A3BE-38975985D659}"/>
    <cellStyle name="Κανονικό 2" xfId="13" xr:uid="{E8143F78-43FA-4BA1-8CC0-E51278D0FB0C}"/>
  </cellStyles>
  <dxfs count="0"/>
  <tableStyles count="1" defaultTableStyle="TableStyleMedium2" defaultPivotStyle="PivotStyleLight16">
    <tableStyle name="Invisible" pivot="0" table="0" count="0" xr9:uid="{FA42B0EB-F04D-456F-811D-8677FA64AF17}"/>
  </tableStyles>
  <colors>
    <mruColors>
      <color rgb="FFFF7D00"/>
      <color rgb="FF2F0037"/>
      <color rgb="FF3B2E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BBCDFFE7-A360-43FC-9ECF-7B1275DD4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82A76305-2587-4975-894B-2791ECBA53BA}"/>
            </a:ext>
          </a:extLst>
        </xdr:cNvPr>
        <xdr:cNvSpPr/>
      </xdr:nvSpPr>
      <xdr:spPr>
        <a:xfrm>
          <a:off x="533400" y="6296025"/>
          <a:ext cx="11906250" cy="418147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FF597C3A-BE5F-4119-895E-CC9FD00F993B}"/>
            </a:ext>
          </a:extLst>
        </xdr:cNvPr>
        <xdr:cNvSpPr txBox="1"/>
      </xdr:nvSpPr>
      <xdr:spPr>
        <a:xfrm>
          <a:off x="647700" y="6400800"/>
          <a:ext cx="11591925" cy="397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33618</xdr:colOff>
      <xdr:row>1</xdr:row>
      <xdr:rowOff>0</xdr:rowOff>
    </xdr:from>
    <xdr:to>
      <xdr:col>3</xdr:col>
      <xdr:colOff>1184798</xdr:colOff>
      <xdr:row>2</xdr:row>
      <xdr:rowOff>192181</xdr:rowOff>
    </xdr:to>
    <xdr:pic>
      <xdr:nvPicPr>
        <xdr:cNvPr id="2" name="Graphic 1">
          <a:extLst>
            <a:ext uri="{FF2B5EF4-FFF2-40B4-BE49-F238E27FC236}">
              <a16:creationId xmlns:a16="http://schemas.microsoft.com/office/drawing/2014/main" id="{CC0FC33C-1F58-4C67-961A-DA2230770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043" y="238125"/>
          <a:ext cx="1151180" cy="3922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1203848</xdr:colOff>
      <xdr:row>2</xdr:row>
      <xdr:rowOff>190500</xdr:rowOff>
    </xdr:to>
    <xdr:pic>
      <xdr:nvPicPr>
        <xdr:cNvPr id="2" name="Graphic 1">
          <a:extLst>
            <a:ext uri="{FF2B5EF4-FFF2-40B4-BE49-F238E27FC236}">
              <a16:creationId xmlns:a16="http://schemas.microsoft.com/office/drawing/2014/main" id="{829B9C06-5F9A-4FD0-A91B-B4C996925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905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1241275</xdr:colOff>
      <xdr:row>2</xdr:row>
      <xdr:rowOff>168312</xdr:rowOff>
    </xdr:to>
    <xdr:pic>
      <xdr:nvPicPr>
        <xdr:cNvPr id="2" name="Graphic 1">
          <a:extLst>
            <a:ext uri="{FF2B5EF4-FFF2-40B4-BE49-F238E27FC236}">
              <a16:creationId xmlns:a16="http://schemas.microsoft.com/office/drawing/2014/main" id="{40B817BA-222D-4D9C-8B92-37E673B7F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9755" cy="39904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133014</xdr:rowOff>
    </xdr:to>
    <xdr:pic>
      <xdr:nvPicPr>
        <xdr:cNvPr id="2" name="Graphic 1">
          <a:extLst>
            <a:ext uri="{FF2B5EF4-FFF2-40B4-BE49-F238E27FC236}">
              <a16:creationId xmlns:a16="http://schemas.microsoft.com/office/drawing/2014/main" id="{99393661-54EB-4391-9DB4-C3D049843A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55214" cy="41831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1212140</xdr:colOff>
      <xdr:row>2</xdr:row>
      <xdr:rowOff>186690</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1177626</xdr:colOff>
      <xdr:row>2</xdr:row>
      <xdr:rowOff>133014</xdr:rowOff>
    </xdr:to>
    <xdr:pic>
      <xdr:nvPicPr>
        <xdr:cNvPr id="2" name="Graphic 1">
          <a:extLst>
            <a:ext uri="{FF2B5EF4-FFF2-40B4-BE49-F238E27FC236}">
              <a16:creationId xmlns:a16="http://schemas.microsoft.com/office/drawing/2014/main" id="{941A186C-B210-4BFA-861B-F839DADBB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55214" cy="4052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2</xdr:row>
      <xdr:rowOff>172123</xdr:rowOff>
    </xdr:to>
    <xdr:pic>
      <xdr:nvPicPr>
        <xdr:cNvPr id="2" name="Graphic 1">
          <a:extLst>
            <a:ext uri="{FF2B5EF4-FFF2-40B4-BE49-F238E27FC236}">
              <a16:creationId xmlns:a16="http://schemas.microsoft.com/office/drawing/2014/main" id="{26B6F494-6862-4D57-BAD7-631C2AFC9A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8548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1177850</xdr:colOff>
      <xdr:row>3</xdr:row>
      <xdr:rowOff>13335</xdr:rowOff>
    </xdr:to>
    <xdr:pic>
      <xdr:nvPicPr>
        <xdr:cNvPr id="2" name="Graphic 1">
          <a:extLst>
            <a:ext uri="{FF2B5EF4-FFF2-40B4-BE49-F238E27FC236}">
              <a16:creationId xmlns:a16="http://schemas.microsoft.com/office/drawing/2014/main" id="{D7AD898F-3A11-475A-85F5-A024A1127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6275" y="238125"/>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353786</xdr:colOff>
      <xdr:row>34</xdr:row>
      <xdr:rowOff>54428</xdr:rowOff>
    </xdr:from>
    <xdr:to>
      <xdr:col>25</xdr:col>
      <xdr:colOff>367393</xdr:colOff>
      <xdr:row>46</xdr:row>
      <xdr:rowOff>54913</xdr:rowOff>
    </xdr:to>
    <xdr:graphicFrame macro="">
      <xdr:nvGraphicFramePr>
        <xdr:cNvPr id="3" name="Chart 2">
          <a:extLst>
            <a:ext uri="{FF2B5EF4-FFF2-40B4-BE49-F238E27FC236}">
              <a16:creationId xmlns:a16="http://schemas.microsoft.com/office/drawing/2014/main" id="{00478902-4484-4863-B245-0BD7B856FB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285750</xdr:colOff>
      <xdr:row>22</xdr:row>
      <xdr:rowOff>57150</xdr:rowOff>
    </xdr:from>
    <xdr:to>
      <xdr:col>20</xdr:col>
      <xdr:colOff>590550</xdr:colOff>
      <xdr:row>45</xdr:row>
      <xdr:rowOff>93345</xdr:rowOff>
    </xdr:to>
    <xdr:sp macro="" textlink="">
      <xdr:nvSpPr>
        <xdr:cNvPr id="24" name="AutoShape 306">
          <a:extLst>
            <a:ext uri="{FF2B5EF4-FFF2-40B4-BE49-F238E27FC236}">
              <a16:creationId xmlns:a16="http://schemas.microsoft.com/office/drawing/2014/main" id="{DED87749-F1E1-4E00-978A-86D67BF7EE71}"/>
            </a:ext>
          </a:extLst>
        </xdr:cNvPr>
        <xdr:cNvSpPr>
          <a:spLocks noChangeAspect="1" noChangeArrowheads="1"/>
        </xdr:cNvSpPr>
      </xdr:nvSpPr>
      <xdr:spPr bwMode="auto">
        <a:xfrm>
          <a:off x="7715250" y="4324350"/>
          <a:ext cx="5257800" cy="44253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108858</xdr:colOff>
      <xdr:row>1</xdr:row>
      <xdr:rowOff>108857</xdr:rowOff>
    </xdr:from>
    <xdr:to>
      <xdr:col>25</xdr:col>
      <xdr:colOff>480442</xdr:colOff>
      <xdr:row>47</xdr:row>
      <xdr:rowOff>72557</xdr:rowOff>
    </xdr:to>
    <xdr:pic>
      <xdr:nvPicPr>
        <xdr:cNvPr id="6" name="Picture 5">
          <a:extLst>
            <a:ext uri="{FF2B5EF4-FFF2-40B4-BE49-F238E27FC236}">
              <a16:creationId xmlns:a16="http://schemas.microsoft.com/office/drawing/2014/main" id="{2D14C595-1860-D81B-585A-4753230030B6}"/>
            </a:ext>
          </a:extLst>
        </xdr:cNvPr>
        <xdr:cNvPicPr>
          <a:picLocks noChangeAspect="1"/>
        </xdr:cNvPicPr>
      </xdr:nvPicPr>
      <xdr:blipFill>
        <a:blip xmlns:r="http://schemas.openxmlformats.org/officeDocument/2006/relationships" r:embed="rId2"/>
        <a:stretch>
          <a:fillRect/>
        </a:stretch>
      </xdr:blipFill>
      <xdr:spPr>
        <a:xfrm>
          <a:off x="1387929" y="285750"/>
          <a:ext cx="15080906" cy="81960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1203848</xdr:colOff>
      <xdr:row>2</xdr:row>
      <xdr:rowOff>186690</xdr:rowOff>
    </xdr:to>
    <xdr:pic>
      <xdr:nvPicPr>
        <xdr:cNvPr id="2" name="Graphic 1">
          <a:extLst>
            <a:ext uri="{FF2B5EF4-FFF2-40B4-BE49-F238E27FC236}">
              <a16:creationId xmlns:a16="http://schemas.microsoft.com/office/drawing/2014/main" id="{57E44868-D958-4344-A351-13066BAF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79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67235</xdr:colOff>
      <xdr:row>0</xdr:row>
      <xdr:rowOff>112060</xdr:rowOff>
    </xdr:from>
    <xdr:to>
      <xdr:col>0</xdr:col>
      <xdr:colOff>3888442</xdr:colOff>
      <xdr:row>6</xdr:row>
      <xdr:rowOff>174862</xdr:rowOff>
    </xdr:to>
    <xdr:pic>
      <xdr:nvPicPr>
        <xdr:cNvPr id="2" name="Picture 1" descr="logotype_optima_RGB_purple">
          <a:extLst>
            <a:ext uri="{FF2B5EF4-FFF2-40B4-BE49-F238E27FC236}">
              <a16:creationId xmlns:a16="http://schemas.microsoft.com/office/drawing/2014/main" id="{50A133BB-16DC-45D5-A212-E59FFE2537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5" y="112060"/>
          <a:ext cx="3821207" cy="120580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67235</xdr:colOff>
      <xdr:row>0</xdr:row>
      <xdr:rowOff>112060</xdr:rowOff>
    </xdr:from>
    <xdr:to>
      <xdr:col>0</xdr:col>
      <xdr:colOff>3888442</xdr:colOff>
      <xdr:row>6</xdr:row>
      <xdr:rowOff>174862</xdr:rowOff>
    </xdr:to>
    <xdr:pic>
      <xdr:nvPicPr>
        <xdr:cNvPr id="2" name="Picture 1" descr="logotype_optima_RGB_purple">
          <a:extLst>
            <a:ext uri="{FF2B5EF4-FFF2-40B4-BE49-F238E27FC236}">
              <a16:creationId xmlns:a16="http://schemas.microsoft.com/office/drawing/2014/main" id="{6A222579-D799-4BDE-8FEB-AFC3CCC136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5" y="112060"/>
          <a:ext cx="3821207" cy="1205802"/>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2</xdr:row>
      <xdr:rowOff>191982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83343</xdr:colOff>
      <xdr:row>0</xdr:row>
      <xdr:rowOff>59531</xdr:rowOff>
    </xdr:from>
    <xdr:to>
      <xdr:col>2</xdr:col>
      <xdr:colOff>154081</xdr:colOff>
      <xdr:row>6</xdr:row>
      <xdr:rowOff>129953</xdr:rowOff>
    </xdr:to>
    <xdr:pic>
      <xdr:nvPicPr>
        <xdr:cNvPr id="2" name="Picture 1" descr="logotype_optima_RGB_purple">
          <a:extLst>
            <a:ext uri="{FF2B5EF4-FFF2-40B4-BE49-F238E27FC236}">
              <a16:creationId xmlns:a16="http://schemas.microsoft.com/office/drawing/2014/main" id="{3455065D-A473-44CD-983E-EAECE359C2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43" y="59531"/>
          <a:ext cx="3823588" cy="1213422"/>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83343</xdr:colOff>
      <xdr:row>0</xdr:row>
      <xdr:rowOff>59531</xdr:rowOff>
    </xdr:from>
    <xdr:to>
      <xdr:col>2</xdr:col>
      <xdr:colOff>154081</xdr:colOff>
      <xdr:row>6</xdr:row>
      <xdr:rowOff>129953</xdr:rowOff>
    </xdr:to>
    <xdr:pic>
      <xdr:nvPicPr>
        <xdr:cNvPr id="2" name="Picture 1" descr="logotype_optima_RGB_purple">
          <a:extLst>
            <a:ext uri="{FF2B5EF4-FFF2-40B4-BE49-F238E27FC236}">
              <a16:creationId xmlns:a16="http://schemas.microsoft.com/office/drawing/2014/main" id="{A2B90368-3192-4248-9600-ADB6F5A4D1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343" y="59531"/>
          <a:ext cx="3823588" cy="1213422"/>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186690</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017581\AppData\Local\Microsoft\Windows\INetCache\Content.Outlook\9JFHFDX0\Consol%20&#923;&#922;%2030.06.2026@13.07.2026.xlsx" TargetMode="External"/><Relationship Id="rId1" Type="http://schemas.openxmlformats.org/officeDocument/2006/relationships/externalLinkPath" Target="file:///C:\Users\017581\AppData\Local\Microsoft\Windows\INetCache\Content.Outlook\9JFHFDX0\Consol%20&#923;&#922;%2030.06.2026@13.07.20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optimabanksa.sharepoint.com/sites/StrategyIR/Strategy%20%20IR/Results%20deliverables/2Q%202026/data/Copy%20of%20Consol%20&#923;&#922;%2030.06.2026@15.07.2026.xlsx" TargetMode="External"/><Relationship Id="rId1" Type="http://schemas.openxmlformats.org/officeDocument/2006/relationships/externalLinkPath" Target="data/Copy%20of%20Consol%20&#923;&#922;%2030.06.2026@15.07.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ΙΣΟΛΟΓΙΣΜΟΣ"/>
      <sheetName val="ΚΑΤΑΣΤΑΣΗ ΑΠΟΤΕΛΕΣΜΑΤΩΝ"/>
      <sheetName val="ΕΝΕΡΓΗΤΙΚΟ"/>
      <sheetName val="ΠΑΘΗΤΙΚΟ"/>
      <sheetName val="ΑΠΟΤΕΛΕΣΜΑΤΑ"/>
    </sheetNames>
    <sheetDataSet>
      <sheetData sheetId="0"/>
      <sheetData sheetId="1">
        <row r="40">
          <cell r="C40">
            <v>104543616.84365189</v>
          </cell>
          <cell r="I40">
            <v>100618042.23999996</v>
          </cell>
          <cell r="J40">
            <v>-2377.6</v>
          </cell>
          <cell r="K40">
            <v>2209161.64</v>
          </cell>
          <cell r="L40">
            <v>1179284.1200000006</v>
          </cell>
          <cell r="M40">
            <v>646530.22000000044</v>
          </cell>
          <cell r="N40">
            <v>-107023.77634811198</v>
          </cell>
        </row>
        <row r="51">
          <cell r="I51">
            <v>104906.31</v>
          </cell>
          <cell r="J51">
            <v>0</v>
          </cell>
          <cell r="K51">
            <v>0</v>
          </cell>
          <cell r="L51">
            <v>0</v>
          </cell>
          <cell r="M51">
            <v>0</v>
          </cell>
        </row>
        <row r="55">
          <cell r="I55">
            <v>0</v>
          </cell>
          <cell r="J55">
            <v>0</v>
          </cell>
          <cell r="K55">
            <v>0</v>
          </cell>
          <cell r="L55">
            <v>0</v>
          </cell>
          <cell r="M55">
            <v>0</v>
          </cell>
        </row>
      </sheetData>
      <sheetData sheetId="2"/>
      <sheetData sheetId="3"/>
      <sheetData sheetId="4">
        <row r="4">
          <cell r="C4" t="str">
            <v>ΕΥΡΩ</v>
          </cell>
        </row>
        <row r="5">
          <cell r="A5" t="str">
            <v>pl1</v>
          </cell>
          <cell r="C5">
            <v>173617853.49042556</v>
          </cell>
        </row>
        <row r="7">
          <cell r="A7" t="str">
            <v>71.31.00</v>
          </cell>
          <cell r="C7">
            <v>607958.96</v>
          </cell>
        </row>
        <row r="8">
          <cell r="A8" t="str">
            <v>71.31.01</v>
          </cell>
          <cell r="C8">
            <v>1056894.01</v>
          </cell>
        </row>
        <row r="9">
          <cell r="A9" t="str">
            <v>71.31.02</v>
          </cell>
          <cell r="C9">
            <v>277392.45</v>
          </cell>
        </row>
        <row r="10">
          <cell r="A10" t="str">
            <v>73.11.00</v>
          </cell>
          <cell r="C10">
            <v>178695.91</v>
          </cell>
        </row>
        <row r="11">
          <cell r="A11" t="str">
            <v>73.11.02</v>
          </cell>
          <cell r="C11">
            <v>891167.33</v>
          </cell>
        </row>
        <row r="12">
          <cell r="A12" t="str">
            <v>73.11.03</v>
          </cell>
          <cell r="C12">
            <v>3071278.5</v>
          </cell>
        </row>
        <row r="13">
          <cell r="A13" t="str">
            <v>73.12.06</v>
          </cell>
          <cell r="C13">
            <v>113519.09</v>
          </cell>
        </row>
        <row r="14">
          <cell r="A14" t="str">
            <v>73.12.05</v>
          </cell>
          <cell r="C14">
            <v>6775523.1200000001</v>
          </cell>
        </row>
        <row r="15">
          <cell r="A15" t="str">
            <v>73.12.07</v>
          </cell>
          <cell r="C15">
            <v>934090.66999999993</v>
          </cell>
        </row>
        <row r="16">
          <cell r="A16" t="str">
            <v>73.19.02</v>
          </cell>
          <cell r="C16">
            <v>280589.89</v>
          </cell>
        </row>
        <row r="17">
          <cell r="A17" t="str">
            <v>73.19.03</v>
          </cell>
          <cell r="C17">
            <v>1354927.85</v>
          </cell>
        </row>
        <row r="18">
          <cell r="A18" t="str">
            <v>73.19.04</v>
          </cell>
          <cell r="C18">
            <v>3713439.9899999998</v>
          </cell>
        </row>
        <row r="19">
          <cell r="A19" t="str">
            <v>pl1A</v>
          </cell>
          <cell r="C19">
            <v>19255477.77</v>
          </cell>
        </row>
        <row r="21">
          <cell r="A21" t="str">
            <v>64.20.00</v>
          </cell>
          <cell r="C21">
            <v>-8735775.4399999995</v>
          </cell>
        </row>
        <row r="22">
          <cell r="A22" t="str">
            <v>70</v>
          </cell>
          <cell r="C22">
            <v>95557963.880425557</v>
          </cell>
        </row>
        <row r="23">
          <cell r="A23" t="str">
            <v>71.39</v>
          </cell>
          <cell r="C23">
            <v>48289.590000000004</v>
          </cell>
        </row>
        <row r="24">
          <cell r="A24" t="str">
            <v>73.19.01</v>
          </cell>
          <cell r="C24">
            <v>50269443.419999987</v>
          </cell>
        </row>
        <row r="25">
          <cell r="A25" t="str">
            <v>73.19.05</v>
          </cell>
          <cell r="C25">
            <v>151431.01000000004</v>
          </cell>
        </row>
        <row r="26">
          <cell r="C26">
            <v>3301902.63</v>
          </cell>
        </row>
        <row r="27">
          <cell r="A27" t="str">
            <v>pl1B</v>
          </cell>
          <cell r="C27">
            <v>140593255.09042555</v>
          </cell>
        </row>
        <row r="29">
          <cell r="A29" t="str">
            <v>71.36</v>
          </cell>
          <cell r="C29">
            <v>623226.65</v>
          </cell>
        </row>
        <row r="30">
          <cell r="A30" t="str">
            <v>71.37</v>
          </cell>
          <cell r="C30">
            <v>25627.01</v>
          </cell>
        </row>
        <row r="31">
          <cell r="A31" t="str">
            <v>71.38.00</v>
          </cell>
          <cell r="C31">
            <v>10379825.699999999</v>
          </cell>
        </row>
        <row r="32">
          <cell r="A32" t="str">
            <v>71.90</v>
          </cell>
          <cell r="C32">
            <v>84515.27</v>
          </cell>
        </row>
        <row r="33">
          <cell r="A33" t="str">
            <v>71.98.00</v>
          </cell>
          <cell r="C33">
            <v>11761.59</v>
          </cell>
        </row>
        <row r="34">
          <cell r="A34" t="str">
            <v>71.98.01</v>
          </cell>
          <cell r="C34">
            <v>0</v>
          </cell>
        </row>
        <row r="35">
          <cell r="A35" t="str">
            <v>71.98.05</v>
          </cell>
          <cell r="C35">
            <v>2881693.15</v>
          </cell>
        </row>
        <row r="36">
          <cell r="A36" t="str">
            <v>71.98.06</v>
          </cell>
          <cell r="C36">
            <v>0</v>
          </cell>
        </row>
        <row r="37">
          <cell r="A37" t="str">
            <v>71.98.07</v>
          </cell>
          <cell r="C37">
            <v>-237528.74</v>
          </cell>
        </row>
        <row r="38">
          <cell r="A38" t="str">
            <v>pl1C</v>
          </cell>
          <cell r="C38">
            <v>13769120.629999999</v>
          </cell>
        </row>
        <row r="40">
          <cell r="A40" t="str">
            <v>pl2</v>
          </cell>
          <cell r="C40">
            <v>-44309201.610000022</v>
          </cell>
        </row>
        <row r="42">
          <cell r="A42" t="str">
            <v>65.00</v>
          </cell>
          <cell r="C42">
            <v>-254558.61000000007</v>
          </cell>
        </row>
        <row r="43">
          <cell r="A43" t="str">
            <v>65.01</v>
          </cell>
          <cell r="C43">
            <v>0</v>
          </cell>
        </row>
        <row r="44">
          <cell r="A44" t="str">
            <v>65.02</v>
          </cell>
          <cell r="C44">
            <v>-32911873.630000018</v>
          </cell>
        </row>
        <row r="45">
          <cell r="A45" t="str">
            <v>65.03</v>
          </cell>
          <cell r="C45">
            <v>-1293926.3100000015</v>
          </cell>
        </row>
        <row r="46">
          <cell r="A46" t="str">
            <v>74.98.80.00</v>
          </cell>
          <cell r="C46">
            <v>92981.979999999967</v>
          </cell>
        </row>
        <row r="47">
          <cell r="A47" t="str">
            <v>pl2A</v>
          </cell>
          <cell r="C47">
            <v>-34367376.570000023</v>
          </cell>
        </row>
        <row r="49">
          <cell r="A49" t="str">
            <v>65.11</v>
          </cell>
          <cell r="C49">
            <v>0</v>
          </cell>
        </row>
        <row r="50">
          <cell r="A50" t="str">
            <v>65.21</v>
          </cell>
          <cell r="C50">
            <v>-13141.74</v>
          </cell>
        </row>
        <row r="51">
          <cell r="A51" t="str">
            <v>65.73.50</v>
          </cell>
          <cell r="C51">
            <v>-2498339.14</v>
          </cell>
        </row>
        <row r="52">
          <cell r="A52" t="str">
            <v>65.73.02</v>
          </cell>
          <cell r="C52">
            <v>0</v>
          </cell>
        </row>
        <row r="53">
          <cell r="A53" t="str">
            <v>65.73.90</v>
          </cell>
          <cell r="C53">
            <v>0</v>
          </cell>
        </row>
        <row r="54">
          <cell r="A54" t="str">
            <v>65.73.05</v>
          </cell>
          <cell r="C54">
            <v>-2820113.62</v>
          </cell>
        </row>
        <row r="55">
          <cell r="A55" t="str">
            <v>65.74.09</v>
          </cell>
          <cell r="C55">
            <v>0</v>
          </cell>
        </row>
        <row r="56">
          <cell r="A56" t="str">
            <v>65.92</v>
          </cell>
          <cell r="C56">
            <v>-384.46000000000004</v>
          </cell>
        </row>
        <row r="57">
          <cell r="A57" t="str">
            <v>65.73.06</v>
          </cell>
          <cell r="C57">
            <v>0</v>
          </cell>
        </row>
        <row r="58">
          <cell r="A58" t="str">
            <v>pl2B</v>
          </cell>
          <cell r="C58">
            <v>-5331978.96</v>
          </cell>
        </row>
        <row r="60">
          <cell r="A60" t="str">
            <v>65.98.00</v>
          </cell>
          <cell r="C60">
            <v>-350527.91</v>
          </cell>
        </row>
        <row r="61">
          <cell r="A61" t="str">
            <v>65.98.01</v>
          </cell>
          <cell r="C61">
            <v>-25438.2</v>
          </cell>
        </row>
        <row r="62">
          <cell r="A62" t="str">
            <v>pl2C</v>
          </cell>
          <cell r="C62">
            <v>-375966.11</v>
          </cell>
        </row>
        <row r="64">
          <cell r="A64" t="str">
            <v>65.45.00</v>
          </cell>
          <cell r="C64">
            <v>0</v>
          </cell>
        </row>
        <row r="65">
          <cell r="A65" t="str">
            <v>pl2D</v>
          </cell>
          <cell r="C65">
            <v>0</v>
          </cell>
        </row>
        <row r="67">
          <cell r="A67" t="str">
            <v>65.10.02</v>
          </cell>
          <cell r="C67">
            <v>-4233879.97</v>
          </cell>
        </row>
        <row r="68">
          <cell r="C68">
            <v>-4233879.97</v>
          </cell>
        </row>
        <row r="70">
          <cell r="A70" t="str">
            <v>pl3</v>
          </cell>
          <cell r="C70">
            <v>47984075.519999996</v>
          </cell>
        </row>
        <row r="71">
          <cell r="A71" t="str">
            <v>73.73.02</v>
          </cell>
          <cell r="C71">
            <v>236819.69</v>
          </cell>
        </row>
        <row r="72">
          <cell r="C72">
            <v>13000</v>
          </cell>
        </row>
        <row r="73">
          <cell r="A73" t="str">
            <v>74.00</v>
          </cell>
          <cell r="C73">
            <v>10004771.490000002</v>
          </cell>
        </row>
        <row r="74">
          <cell r="A74" t="str">
            <v>74.03</v>
          </cell>
          <cell r="C74">
            <v>2616903.6000000006</v>
          </cell>
        </row>
        <row r="75">
          <cell r="A75" t="str">
            <v>74.04.00.00</v>
          </cell>
          <cell r="C75">
            <v>5630</v>
          </cell>
        </row>
        <row r="76">
          <cell r="A76" t="str">
            <v>74.05.00</v>
          </cell>
          <cell r="C76">
            <v>3414.05</v>
          </cell>
        </row>
        <row r="77">
          <cell r="A77" t="str">
            <v>74.07</v>
          </cell>
          <cell r="C77">
            <v>34926.910000000003</v>
          </cell>
        </row>
        <row r="78">
          <cell r="A78" t="str">
            <v>74.08.01</v>
          </cell>
          <cell r="C78">
            <v>37982.28</v>
          </cell>
        </row>
        <row r="79">
          <cell r="A79" t="str">
            <v>74.19</v>
          </cell>
          <cell r="C79">
            <v>599.68000000000006</v>
          </cell>
        </row>
        <row r="80">
          <cell r="A80" t="str">
            <v>74.34.01</v>
          </cell>
          <cell r="C80">
            <v>735622.78999999992</v>
          </cell>
        </row>
        <row r="81">
          <cell r="A81" t="str">
            <v>74.34.02</v>
          </cell>
          <cell r="C81">
            <v>5362726.5100000016</v>
          </cell>
        </row>
        <row r="82">
          <cell r="A82" t="str">
            <v>74.34.03</v>
          </cell>
          <cell r="C82">
            <v>0</v>
          </cell>
        </row>
        <row r="83">
          <cell r="A83" t="str">
            <v>74.34.05</v>
          </cell>
          <cell r="C83">
            <v>0</v>
          </cell>
        </row>
        <row r="84">
          <cell r="A84" t="str">
            <v>74.34.06</v>
          </cell>
          <cell r="C84">
            <v>1648499.98</v>
          </cell>
        </row>
        <row r="85">
          <cell r="A85" t="str">
            <v>74.34.11</v>
          </cell>
          <cell r="C85">
            <v>1360</v>
          </cell>
        </row>
        <row r="86">
          <cell r="A86" t="str">
            <v>74.46</v>
          </cell>
          <cell r="C86">
            <v>573929.31000000006</v>
          </cell>
        </row>
        <row r="87">
          <cell r="A87" t="str">
            <v>74.50</v>
          </cell>
          <cell r="C87">
            <v>16315139.270000001</v>
          </cell>
        </row>
        <row r="88">
          <cell r="A88" t="str">
            <v>74.90</v>
          </cell>
          <cell r="C88">
            <v>5410010.9199999999</v>
          </cell>
        </row>
        <row r="89">
          <cell r="A89" t="str">
            <v>74.98.00</v>
          </cell>
          <cell r="C89">
            <v>219312.5</v>
          </cell>
        </row>
        <row r="90">
          <cell r="A90" t="str">
            <v>74.98.80.03</v>
          </cell>
          <cell r="C90">
            <v>1832402.8199999998</v>
          </cell>
        </row>
        <row r="91">
          <cell r="A91" t="str">
            <v>74.98.80.04</v>
          </cell>
          <cell r="C91">
            <v>53310.2</v>
          </cell>
        </row>
        <row r="92">
          <cell r="A92" t="str">
            <v>74.98.80.05</v>
          </cell>
          <cell r="C92">
            <v>89655.84</v>
          </cell>
        </row>
        <row r="93">
          <cell r="A93" t="str">
            <v>74.98.80.06</v>
          </cell>
          <cell r="C93">
            <v>0</v>
          </cell>
        </row>
        <row r="94">
          <cell r="A94" t="str">
            <v>74.98.82</v>
          </cell>
          <cell r="C94">
            <v>2635922.46</v>
          </cell>
        </row>
        <row r="95">
          <cell r="A95" t="str">
            <v>74.99.00</v>
          </cell>
          <cell r="C95">
            <v>171322.85</v>
          </cell>
        </row>
        <row r="96">
          <cell r="A96" t="str">
            <v>74.99.01</v>
          </cell>
          <cell r="C96">
            <v>0.01</v>
          </cell>
        </row>
        <row r="97">
          <cell r="A97" t="str">
            <v>74.99.02</v>
          </cell>
          <cell r="C97">
            <v>-0.01</v>
          </cell>
        </row>
        <row r="98">
          <cell r="A98" t="str">
            <v>74.99.03</v>
          </cell>
          <cell r="C98">
            <v>1034.9000000000001</v>
          </cell>
        </row>
        <row r="99">
          <cell r="A99" t="str">
            <v>75.11</v>
          </cell>
          <cell r="C99">
            <v>6176.2</v>
          </cell>
        </row>
        <row r="100">
          <cell r="A100" t="str">
            <v>75.14.04</v>
          </cell>
          <cell r="C100">
            <v>14477.31</v>
          </cell>
        </row>
        <row r="101">
          <cell r="A101" t="str">
            <v>75.90.15</v>
          </cell>
          <cell r="C101">
            <v>45200</v>
          </cell>
        </row>
        <row r="102">
          <cell r="A102" t="str">
            <v>75.91</v>
          </cell>
          <cell r="C102">
            <v>26090</v>
          </cell>
        </row>
        <row r="103">
          <cell r="A103" t="str">
            <v>62.03</v>
          </cell>
          <cell r="C103">
            <v>-47079.46</v>
          </cell>
        </row>
        <row r="104">
          <cell r="A104" t="str">
            <v>75.92</v>
          </cell>
          <cell r="C104">
            <v>1184449.9799999997</v>
          </cell>
        </row>
        <row r="105">
          <cell r="A105" t="str">
            <v>61.98.20</v>
          </cell>
          <cell r="C105">
            <v>-243325.53999999998</v>
          </cell>
        </row>
        <row r="106">
          <cell r="A106" t="str">
            <v>61.98.90</v>
          </cell>
          <cell r="C106">
            <v>-359446.83</v>
          </cell>
        </row>
        <row r="107">
          <cell r="A107" t="str">
            <v>63.98.90</v>
          </cell>
          <cell r="C107">
            <v>0</v>
          </cell>
        </row>
        <row r="108">
          <cell r="A108" t="str">
            <v>61.00.07</v>
          </cell>
          <cell r="C108">
            <v>0</v>
          </cell>
        </row>
        <row r="109">
          <cell r="A109" t="str">
            <v>61.00.08</v>
          </cell>
          <cell r="C109">
            <v>-484669.45</v>
          </cell>
        </row>
        <row r="110">
          <cell r="A110" t="str">
            <v>61.00.09</v>
          </cell>
          <cell r="C110">
            <v>-109973.02</v>
          </cell>
        </row>
        <row r="111">
          <cell r="A111" t="str">
            <v>61.00.10</v>
          </cell>
          <cell r="C111">
            <v>-18305.61</v>
          </cell>
        </row>
        <row r="112">
          <cell r="A112" t="str">
            <v>61.98.13</v>
          </cell>
          <cell r="C112">
            <v>-3350</v>
          </cell>
        </row>
        <row r="113">
          <cell r="A113" t="str">
            <v>64.98.23</v>
          </cell>
          <cell r="C113">
            <v>0</v>
          </cell>
        </row>
        <row r="114">
          <cell r="A114" t="str">
            <v>64.05.10</v>
          </cell>
          <cell r="C114">
            <v>-7146.5199999999995</v>
          </cell>
        </row>
        <row r="115">
          <cell r="A115" t="str">
            <v>82.00.02.61</v>
          </cell>
          <cell r="C115">
            <v>-23319.59</v>
          </cell>
        </row>
        <row r="116">
          <cell r="A116" t="str">
            <v>82.00.02.63</v>
          </cell>
          <cell r="C116">
            <v>0</v>
          </cell>
        </row>
        <row r="117">
          <cell r="A117" t="str">
            <v>82.00.02.64</v>
          </cell>
          <cell r="C117">
            <v>0</v>
          </cell>
        </row>
        <row r="118">
          <cell r="C118">
            <v>47984075.520000003</v>
          </cell>
        </row>
        <row r="120">
          <cell r="A120" t="str">
            <v>pl4</v>
          </cell>
          <cell r="C120">
            <v>-6412468.6900000013</v>
          </cell>
        </row>
        <row r="121">
          <cell r="A121" t="str">
            <v>61.91.00</v>
          </cell>
          <cell r="C121">
            <v>-414381.01</v>
          </cell>
        </row>
        <row r="122">
          <cell r="A122" t="str">
            <v>61.98.03</v>
          </cell>
          <cell r="C122">
            <v>-580244.29</v>
          </cell>
        </row>
        <row r="123">
          <cell r="A123" t="str">
            <v>61.98.04</v>
          </cell>
          <cell r="C123">
            <v>-997519.08</v>
          </cell>
        </row>
        <row r="124">
          <cell r="A124" t="str">
            <v>61.98.05</v>
          </cell>
          <cell r="C124">
            <v>-193305.59</v>
          </cell>
        </row>
        <row r="125">
          <cell r="A125" t="str">
            <v>61.98.06</v>
          </cell>
          <cell r="C125">
            <v>-8380.8799999999992</v>
          </cell>
        </row>
        <row r="126">
          <cell r="A126" t="str">
            <v>61.98.07</v>
          </cell>
          <cell r="C126">
            <v>-689895.90000000014</v>
          </cell>
        </row>
        <row r="127">
          <cell r="A127" t="str">
            <v>61.98.08</v>
          </cell>
          <cell r="C127">
            <v>-1017683.95</v>
          </cell>
        </row>
        <row r="128">
          <cell r="A128" t="str">
            <v>61.98.09</v>
          </cell>
          <cell r="C128">
            <v>-117936.04</v>
          </cell>
        </row>
        <row r="129">
          <cell r="A129" t="str">
            <v>61.98.10</v>
          </cell>
          <cell r="C129">
            <v>-68674.009999999995</v>
          </cell>
        </row>
        <row r="130">
          <cell r="A130" t="str">
            <v>61.98.12</v>
          </cell>
          <cell r="C130">
            <v>-44464.36</v>
          </cell>
        </row>
        <row r="131">
          <cell r="A131" t="str">
            <v>61.98.14</v>
          </cell>
          <cell r="C131">
            <v>-17709.95</v>
          </cell>
        </row>
        <row r="132">
          <cell r="A132" t="str">
            <v>61.98.15</v>
          </cell>
          <cell r="C132">
            <v>0</v>
          </cell>
        </row>
        <row r="133">
          <cell r="A133" t="str">
            <v>61.98.17</v>
          </cell>
          <cell r="C133">
            <v>-38117.299999999814</v>
          </cell>
        </row>
        <row r="134">
          <cell r="A134" t="str">
            <v>61.98.18</v>
          </cell>
          <cell r="C134">
            <v>0</v>
          </cell>
        </row>
        <row r="135">
          <cell r="A135" t="str">
            <v>61.99.11</v>
          </cell>
          <cell r="C135">
            <v>-539.95000000000005</v>
          </cell>
        </row>
        <row r="136">
          <cell r="A136" t="str">
            <v>61.99.21</v>
          </cell>
          <cell r="C136">
            <v>-636</v>
          </cell>
        </row>
        <row r="137">
          <cell r="A137" t="str">
            <v>61.99.96</v>
          </cell>
          <cell r="C137">
            <v>-0.01</v>
          </cell>
        </row>
        <row r="138">
          <cell r="A138" t="str">
            <v>61.99.97</v>
          </cell>
          <cell r="C138">
            <v>0.01</v>
          </cell>
        </row>
        <row r="139">
          <cell r="A139" t="str">
            <v>61.99.98</v>
          </cell>
          <cell r="C139">
            <v>-471790.28</v>
          </cell>
        </row>
        <row r="140">
          <cell r="A140" t="str">
            <v>61.99.99</v>
          </cell>
          <cell r="C140">
            <v>-144812.06</v>
          </cell>
        </row>
        <row r="141">
          <cell r="A141" t="str">
            <v>64.05.02</v>
          </cell>
          <cell r="C141">
            <v>0</v>
          </cell>
        </row>
        <row r="142">
          <cell r="A142" t="str">
            <v>64.05.05</v>
          </cell>
          <cell r="C142">
            <v>0</v>
          </cell>
        </row>
        <row r="143">
          <cell r="A143" t="str">
            <v>64.05.07</v>
          </cell>
          <cell r="C143">
            <v>-22235.5</v>
          </cell>
        </row>
        <row r="144">
          <cell r="A144" t="str">
            <v>64.05.09</v>
          </cell>
          <cell r="C144">
            <v>0</v>
          </cell>
        </row>
        <row r="145">
          <cell r="A145" t="str">
            <v>64.98.09</v>
          </cell>
          <cell r="C145">
            <v>-45162.229999999996</v>
          </cell>
        </row>
        <row r="146">
          <cell r="A146" t="str">
            <v>64.98.15</v>
          </cell>
          <cell r="C146">
            <v>-87418.510000000009</v>
          </cell>
        </row>
        <row r="147">
          <cell r="A147" t="str">
            <v>64.98.22</v>
          </cell>
          <cell r="C147">
            <v>-34047.68</v>
          </cell>
        </row>
        <row r="148">
          <cell r="A148" t="str">
            <v>65.74.01</v>
          </cell>
          <cell r="C148">
            <v>0</v>
          </cell>
        </row>
        <row r="149">
          <cell r="A149" t="str">
            <v>65.74.06</v>
          </cell>
          <cell r="C149">
            <v>-34611.980000000003</v>
          </cell>
        </row>
        <row r="150">
          <cell r="A150" t="str">
            <v>65.74.07</v>
          </cell>
          <cell r="C150">
            <v>-171541.49000000008</v>
          </cell>
        </row>
        <row r="151">
          <cell r="A151" t="str">
            <v>65.74.08</v>
          </cell>
          <cell r="C151">
            <v>-1730.2</v>
          </cell>
        </row>
        <row r="152">
          <cell r="A152" t="str">
            <v>65.74.10</v>
          </cell>
          <cell r="C152">
            <v>-27326.559999999998</v>
          </cell>
        </row>
        <row r="153">
          <cell r="A153" t="str">
            <v>65.74.11</v>
          </cell>
          <cell r="C153">
            <v>0</v>
          </cell>
        </row>
        <row r="154">
          <cell r="A154" t="str">
            <v>60.00.14</v>
          </cell>
          <cell r="C154">
            <v>-700039.07</v>
          </cell>
        </row>
        <row r="155">
          <cell r="A155" t="str">
            <v>60.02</v>
          </cell>
          <cell r="C155">
            <v>0</v>
          </cell>
        </row>
        <row r="156">
          <cell r="A156" t="str">
            <v>60.99.00.05</v>
          </cell>
          <cell r="C156">
            <v>-482250.77</v>
          </cell>
        </row>
        <row r="157">
          <cell r="A157" t="str">
            <v>81.02.09</v>
          </cell>
          <cell r="C157">
            <v>-14.05</v>
          </cell>
        </row>
        <row r="158">
          <cell r="C158">
            <v>-6412468.6900000004</v>
          </cell>
        </row>
        <row r="160">
          <cell r="A160" t="str">
            <v>pl5</v>
          </cell>
          <cell r="C160">
            <v>1120360.0999999999</v>
          </cell>
        </row>
        <row r="161">
          <cell r="A161" t="str">
            <v>72.00</v>
          </cell>
          <cell r="C161">
            <v>5250</v>
          </cell>
        </row>
        <row r="162">
          <cell r="A162" t="str">
            <v>72.11</v>
          </cell>
          <cell r="C162">
            <v>0</v>
          </cell>
        </row>
        <row r="163">
          <cell r="A163" t="str">
            <v>73.00</v>
          </cell>
          <cell r="C163">
            <v>1115110.0999999999</v>
          </cell>
        </row>
        <row r="164">
          <cell r="C164">
            <v>1120360.0999999999</v>
          </cell>
        </row>
        <row r="166">
          <cell r="A166" t="str">
            <v>pl6</v>
          </cell>
          <cell r="C166">
            <v>7852647.5200000256</v>
          </cell>
        </row>
        <row r="167">
          <cell r="A167" t="str">
            <v>61.91.01</v>
          </cell>
          <cell r="C167">
            <v>-49815.32</v>
          </cell>
        </row>
        <row r="168">
          <cell r="A168" t="str">
            <v>61.91.07</v>
          </cell>
          <cell r="C168">
            <v>-16422.5</v>
          </cell>
        </row>
        <row r="169">
          <cell r="A169" t="str">
            <v>61.91.09</v>
          </cell>
          <cell r="C169">
            <v>-3905</v>
          </cell>
        </row>
        <row r="170">
          <cell r="A170" t="str">
            <v>61.91.08</v>
          </cell>
          <cell r="C170">
            <v>0</v>
          </cell>
        </row>
        <row r="171">
          <cell r="A171" t="str">
            <v>61.98.16</v>
          </cell>
          <cell r="C171">
            <v>0</v>
          </cell>
        </row>
        <row r="172">
          <cell r="A172" t="str">
            <v>64.05.06</v>
          </cell>
          <cell r="C172">
            <v>33930.480000000003</v>
          </cell>
        </row>
        <row r="173">
          <cell r="A173" t="str">
            <v>64.73</v>
          </cell>
          <cell r="C173">
            <v>-7277315.2799999993</v>
          </cell>
        </row>
        <row r="174">
          <cell r="A174" t="str">
            <v>64.89.01</v>
          </cell>
          <cell r="C174">
            <v>-5870</v>
          </cell>
        </row>
        <row r="175">
          <cell r="A175" t="str">
            <v>64.92.00</v>
          </cell>
          <cell r="C175">
            <v>-26640843.739999998</v>
          </cell>
        </row>
        <row r="176">
          <cell r="A176" t="str">
            <v>64.92.03</v>
          </cell>
          <cell r="C176">
            <v>28397.65</v>
          </cell>
        </row>
        <row r="177">
          <cell r="A177" t="str">
            <v>64.92.04</v>
          </cell>
          <cell r="C177">
            <v>3137.34</v>
          </cell>
        </row>
        <row r="178">
          <cell r="A178" t="str">
            <v>64.92.05</v>
          </cell>
          <cell r="C178">
            <v>-4095840.3</v>
          </cell>
        </row>
        <row r="179">
          <cell r="A179" t="str">
            <v>64.93.00</v>
          </cell>
          <cell r="C179">
            <v>-1844912.16</v>
          </cell>
        </row>
        <row r="180">
          <cell r="A180" t="str">
            <v>64.93.01</v>
          </cell>
          <cell r="C180">
            <v>-4771.87</v>
          </cell>
        </row>
        <row r="181">
          <cell r="A181" t="str">
            <v>64.93.02</v>
          </cell>
          <cell r="C181">
            <v>0</v>
          </cell>
        </row>
        <row r="182">
          <cell r="A182" t="str">
            <v>64.93.03</v>
          </cell>
          <cell r="C182">
            <v>0</v>
          </cell>
        </row>
        <row r="183">
          <cell r="A183" t="str">
            <v>64.93.04</v>
          </cell>
          <cell r="C183">
            <v>855535.36</v>
          </cell>
        </row>
        <row r="184">
          <cell r="A184" t="str">
            <v>64.93.05</v>
          </cell>
          <cell r="C184">
            <v>0</v>
          </cell>
        </row>
        <row r="185">
          <cell r="A185" t="str">
            <v>64.93.06</v>
          </cell>
          <cell r="C185">
            <v>22562.400000000001</v>
          </cell>
        </row>
        <row r="186">
          <cell r="A186" t="str">
            <v>64.93.08</v>
          </cell>
          <cell r="C186">
            <v>2065412.51</v>
          </cell>
        </row>
        <row r="187">
          <cell r="A187" t="str">
            <v>65.73.10</v>
          </cell>
          <cell r="C187">
            <v>-17369.080000000002</v>
          </cell>
        </row>
        <row r="188">
          <cell r="A188" t="str">
            <v>65.74.00</v>
          </cell>
          <cell r="C188">
            <v>-313753.53999999998</v>
          </cell>
        </row>
        <row r="189">
          <cell r="A189" t="str">
            <v>65.74.04</v>
          </cell>
          <cell r="C189">
            <v>-38957.97</v>
          </cell>
        </row>
        <row r="190">
          <cell r="A190" t="str">
            <v>65.74.05</v>
          </cell>
          <cell r="C190">
            <v>-642.44000000000005</v>
          </cell>
        </row>
        <row r="191">
          <cell r="A191" t="str">
            <v>71.98.10</v>
          </cell>
          <cell r="C191">
            <v>2801.6</v>
          </cell>
        </row>
        <row r="192">
          <cell r="A192" t="str">
            <v>73.20.00</v>
          </cell>
          <cell r="C192">
            <v>776.38</v>
          </cell>
        </row>
        <row r="193">
          <cell r="A193" t="str">
            <v>73.73.01</v>
          </cell>
          <cell r="C193">
            <v>10256305.1</v>
          </cell>
        </row>
        <row r="194">
          <cell r="A194" t="str">
            <v>73.73.03</v>
          </cell>
          <cell r="C194">
            <v>230793.44</v>
          </cell>
        </row>
        <row r="195">
          <cell r="A195" t="str">
            <v>73.73.04</v>
          </cell>
          <cell r="C195">
            <v>102625.91</v>
          </cell>
        </row>
        <row r="196">
          <cell r="A196" t="str">
            <v>73.73.05.00</v>
          </cell>
          <cell r="C196">
            <v>-604357.85</v>
          </cell>
        </row>
        <row r="197">
          <cell r="A197" t="str">
            <v>73.73.05.01</v>
          </cell>
          <cell r="C197">
            <v>1965692.24</v>
          </cell>
        </row>
        <row r="198">
          <cell r="A198" t="str">
            <v>73.73.05.02</v>
          </cell>
          <cell r="C198">
            <v>723858.88</v>
          </cell>
        </row>
        <row r="199">
          <cell r="C199">
            <v>-9786</v>
          </cell>
        </row>
        <row r="200">
          <cell r="A200" t="str">
            <v>73.73.06</v>
          </cell>
          <cell r="C200">
            <v>1216.67</v>
          </cell>
        </row>
        <row r="201">
          <cell r="A201" t="str">
            <v>73.73.07</v>
          </cell>
          <cell r="C201">
            <v>0</v>
          </cell>
        </row>
        <row r="202">
          <cell r="A202" t="str">
            <v>73.73.08</v>
          </cell>
          <cell r="C202">
            <v>0.08</v>
          </cell>
        </row>
        <row r="203">
          <cell r="A203" t="str">
            <v>73.73.09</v>
          </cell>
          <cell r="C203">
            <v>636317.16</v>
          </cell>
        </row>
        <row r="204">
          <cell r="A204" t="str">
            <v>73.73.10</v>
          </cell>
          <cell r="C204">
            <v>0</v>
          </cell>
        </row>
        <row r="205">
          <cell r="A205" t="str">
            <v>73.79.01</v>
          </cell>
          <cell r="C205">
            <v>4710.1000000000004</v>
          </cell>
        </row>
        <row r="206">
          <cell r="A206" t="str">
            <v>73.79.02</v>
          </cell>
          <cell r="C206">
            <v>0.01</v>
          </cell>
        </row>
        <row r="207">
          <cell r="A207" t="str">
            <v>73.89.00</v>
          </cell>
          <cell r="C207">
            <v>0</v>
          </cell>
        </row>
        <row r="208">
          <cell r="A208" t="str">
            <v>73.89.01</v>
          </cell>
          <cell r="C208">
            <v>354200</v>
          </cell>
        </row>
        <row r="209">
          <cell r="A209" t="str">
            <v>73.92.00</v>
          </cell>
          <cell r="C209">
            <v>20597310.420000002</v>
          </cell>
        </row>
        <row r="210">
          <cell r="A210" t="str">
            <v>73.92.03</v>
          </cell>
          <cell r="C210">
            <v>0</v>
          </cell>
        </row>
        <row r="211">
          <cell r="A211" t="str">
            <v>73.93.00</v>
          </cell>
          <cell r="C211">
            <v>2575706.7000000002</v>
          </cell>
        </row>
        <row r="212">
          <cell r="A212" t="str">
            <v>73.93.01</v>
          </cell>
          <cell r="C212">
            <v>322275</v>
          </cell>
        </row>
        <row r="213">
          <cell r="A213" t="str">
            <v>73.93.02</v>
          </cell>
          <cell r="C213">
            <v>0</v>
          </cell>
        </row>
        <row r="214">
          <cell r="A214" t="str">
            <v>73.93.03</v>
          </cell>
          <cell r="C214">
            <v>0</v>
          </cell>
        </row>
        <row r="215">
          <cell r="A215" t="str">
            <v>73.93.04</v>
          </cell>
          <cell r="C215">
            <v>0</v>
          </cell>
        </row>
        <row r="216">
          <cell r="A216" t="str">
            <v>73.93.06</v>
          </cell>
          <cell r="C216">
            <v>0</v>
          </cell>
        </row>
        <row r="217">
          <cell r="A217" t="str">
            <v>73.95.00</v>
          </cell>
          <cell r="C217">
            <v>2036120</v>
          </cell>
        </row>
        <row r="218">
          <cell r="C218">
            <v>0</v>
          </cell>
        </row>
        <row r="219">
          <cell r="A219" t="str">
            <v>69</v>
          </cell>
          <cell r="C219">
            <v>-209099.75999999998</v>
          </cell>
        </row>
        <row r="220">
          <cell r="A220" t="str">
            <v>79</v>
          </cell>
          <cell r="C220">
            <v>6166624.9000000032</v>
          </cell>
        </row>
        <row r="221">
          <cell r="C221">
            <v>7852647.5200000256</v>
          </cell>
        </row>
        <row r="223">
          <cell r="A223" t="str">
            <v>pl6a</v>
          </cell>
          <cell r="C223">
            <v>1481406.88</v>
          </cell>
        </row>
        <row r="224">
          <cell r="A224" t="str">
            <v>73.74.00</v>
          </cell>
          <cell r="C224">
            <v>1481406.88</v>
          </cell>
        </row>
        <row r="225">
          <cell r="A225" t="str">
            <v>73.74.01</v>
          </cell>
          <cell r="C225">
            <v>0</v>
          </cell>
        </row>
        <row r="226">
          <cell r="A226" t="str">
            <v>73.74.02</v>
          </cell>
          <cell r="C226">
            <v>0</v>
          </cell>
        </row>
        <row r="227">
          <cell r="C227">
            <v>1481406.88</v>
          </cell>
        </row>
        <row r="229">
          <cell r="A229" t="str">
            <v>pl7</v>
          </cell>
          <cell r="C229">
            <v>120163.47</v>
          </cell>
        </row>
        <row r="230">
          <cell r="A230" t="str">
            <v>74.98.94</v>
          </cell>
          <cell r="C230">
            <v>0</v>
          </cell>
        </row>
        <row r="231">
          <cell r="A231" t="str">
            <v>75.00</v>
          </cell>
          <cell r="C231">
            <v>0</v>
          </cell>
        </row>
        <row r="232">
          <cell r="A232" t="str">
            <v>75.05</v>
          </cell>
          <cell r="C232">
            <v>1448.0999999999985</v>
          </cell>
        </row>
        <row r="233">
          <cell r="A233" t="str">
            <v>75.06.00.00</v>
          </cell>
          <cell r="C233">
            <v>3332.36</v>
          </cell>
        </row>
        <row r="234">
          <cell r="A234" t="str">
            <v>75.06.00.01</v>
          </cell>
          <cell r="C234">
            <v>0</v>
          </cell>
        </row>
        <row r="235">
          <cell r="A235" t="str">
            <v>75.14.00</v>
          </cell>
          <cell r="C235">
            <v>53750</v>
          </cell>
        </row>
        <row r="236">
          <cell r="A236" t="str">
            <v>75.98</v>
          </cell>
          <cell r="C236">
            <v>3902</v>
          </cell>
        </row>
        <row r="237">
          <cell r="A237" t="str">
            <v>81.01</v>
          </cell>
          <cell r="C237">
            <v>57590.710000000006</v>
          </cell>
        </row>
        <row r="238">
          <cell r="A238" t="str">
            <v>81.03</v>
          </cell>
          <cell r="C238">
            <v>0</v>
          </cell>
        </row>
        <row r="239">
          <cell r="A239" t="str">
            <v>82.01</v>
          </cell>
          <cell r="C239">
            <v>140.30000000000001</v>
          </cell>
        </row>
        <row r="240">
          <cell r="C240">
            <v>120163.47000000002</v>
          </cell>
        </row>
        <row r="242">
          <cell r="A242" t="str">
            <v>pl9</v>
          </cell>
          <cell r="C242">
            <v>-21035434.950000003</v>
          </cell>
        </row>
        <row r="244">
          <cell r="A244" t="str">
            <v>60.00.00</v>
          </cell>
          <cell r="C244">
            <v>-11077714.65</v>
          </cell>
        </row>
        <row r="245">
          <cell r="A245" t="str">
            <v>60.00.02</v>
          </cell>
          <cell r="C245">
            <v>-142232.23000000001</v>
          </cell>
        </row>
        <row r="246">
          <cell r="A246" t="str">
            <v>60.00.03</v>
          </cell>
          <cell r="C246">
            <v>-969039.5199999999</v>
          </cell>
        </row>
        <row r="247">
          <cell r="A247" t="str">
            <v>60.00.04</v>
          </cell>
          <cell r="C247">
            <v>-612500</v>
          </cell>
        </row>
        <row r="248">
          <cell r="A248" t="str">
            <v>60.00.05</v>
          </cell>
          <cell r="C248">
            <v>0</v>
          </cell>
        </row>
        <row r="249">
          <cell r="A249" t="str">
            <v>60.00.06</v>
          </cell>
          <cell r="C249">
            <v>0</v>
          </cell>
        </row>
        <row r="250">
          <cell r="A250" t="str">
            <v>60.00.07</v>
          </cell>
          <cell r="C250">
            <v>-944102.96</v>
          </cell>
        </row>
        <row r="251">
          <cell r="A251" t="str">
            <v>60.00.08</v>
          </cell>
          <cell r="C251">
            <v>-34901.29</v>
          </cell>
        </row>
        <row r="252">
          <cell r="A252" t="str">
            <v>60.00.13</v>
          </cell>
          <cell r="C252">
            <v>-477754.07</v>
          </cell>
        </row>
        <row r="253">
          <cell r="A253" t="str">
            <v>60.00.15</v>
          </cell>
          <cell r="C253">
            <v>-316.41000000000003</v>
          </cell>
        </row>
        <row r="254">
          <cell r="A254" t="str">
            <v>60.00.16</v>
          </cell>
          <cell r="C254">
            <v>-15898.94</v>
          </cell>
        </row>
        <row r="255">
          <cell r="A255" t="str">
            <v>60.99.98</v>
          </cell>
          <cell r="C255">
            <v>-49999.99</v>
          </cell>
        </row>
        <row r="256">
          <cell r="A256" t="str">
            <v>60.99.99</v>
          </cell>
          <cell r="C256">
            <v>-2623500</v>
          </cell>
        </row>
        <row r="257">
          <cell r="A257" t="str">
            <v>60.99.00.01</v>
          </cell>
          <cell r="C257">
            <v>-288.70999999999998</v>
          </cell>
        </row>
        <row r="258">
          <cell r="A258" t="str">
            <v>60.99.00.02</v>
          </cell>
          <cell r="C258">
            <v>0</v>
          </cell>
        </row>
        <row r="259">
          <cell r="A259" t="str">
            <v>60.99.00.03</v>
          </cell>
          <cell r="C259">
            <v>0</v>
          </cell>
        </row>
        <row r="260">
          <cell r="A260" t="str">
            <v>60.99.00.04</v>
          </cell>
          <cell r="C260">
            <v>0</v>
          </cell>
        </row>
        <row r="261">
          <cell r="C261">
            <v>-16948248.77</v>
          </cell>
        </row>
        <row r="263">
          <cell r="A263" t="str">
            <v>60.03</v>
          </cell>
          <cell r="C263">
            <v>-2899380.11</v>
          </cell>
        </row>
        <row r="264">
          <cell r="A264" t="str">
            <v>60.99.01</v>
          </cell>
          <cell r="C264">
            <v>-12.6</v>
          </cell>
        </row>
        <row r="265">
          <cell r="A265" t="str">
            <v xml:space="preserve"> </v>
          </cell>
          <cell r="C265">
            <v>-2899392.71</v>
          </cell>
        </row>
        <row r="266">
          <cell r="A266" t="str">
            <v xml:space="preserve"> </v>
          </cell>
        </row>
        <row r="267">
          <cell r="A267" t="str">
            <v>60.02</v>
          </cell>
          <cell r="C267">
            <v>-766683.13999999978</v>
          </cell>
        </row>
        <row r="268">
          <cell r="A268" t="str">
            <v>75.98.03</v>
          </cell>
          <cell r="C268">
            <v>0</v>
          </cell>
        </row>
        <row r="269">
          <cell r="A269" t="str">
            <v>62.04.03</v>
          </cell>
          <cell r="C269">
            <v>-3397.3500000000058</v>
          </cell>
        </row>
        <row r="270">
          <cell r="A270" t="str">
            <v>60.05</v>
          </cell>
          <cell r="C270">
            <v>0</v>
          </cell>
        </row>
        <row r="271">
          <cell r="A271" t="str">
            <v>68.00.00</v>
          </cell>
          <cell r="C271">
            <v>-417712.98</v>
          </cell>
        </row>
        <row r="272">
          <cell r="A272" t="str">
            <v>84.00.00</v>
          </cell>
          <cell r="C272">
            <v>0</v>
          </cell>
        </row>
        <row r="273">
          <cell r="C273">
            <v>-1187793.4699999997</v>
          </cell>
        </row>
        <row r="275">
          <cell r="A275" t="str">
            <v>pl10</v>
          </cell>
          <cell r="C275">
            <v>-12641028.409999998</v>
          </cell>
        </row>
        <row r="276">
          <cell r="A276" t="str">
            <v>61.00.00.00</v>
          </cell>
        </row>
        <row r="277">
          <cell r="A277" t="str">
            <v>61.00.00.01</v>
          </cell>
          <cell r="C277">
            <v>-59591</v>
          </cell>
        </row>
        <row r="278">
          <cell r="A278" t="str">
            <v>61.00.00.02</v>
          </cell>
          <cell r="C278">
            <v>-813</v>
          </cell>
        </row>
        <row r="279">
          <cell r="A279" t="str">
            <v>61.00.01</v>
          </cell>
          <cell r="C279">
            <v>-105</v>
          </cell>
        </row>
        <row r="280">
          <cell r="A280" t="str">
            <v>61.00.02</v>
          </cell>
          <cell r="C280">
            <v>0</v>
          </cell>
        </row>
        <row r="281">
          <cell r="A281" t="str">
            <v>61.00.04</v>
          </cell>
          <cell r="C281">
            <v>-106582.04999999999</v>
          </cell>
        </row>
        <row r="282">
          <cell r="A282" t="str">
            <v>61.00.05</v>
          </cell>
          <cell r="C282">
            <v>-3000</v>
          </cell>
        </row>
        <row r="283">
          <cell r="A283" t="str">
            <v>61.00.06</v>
          </cell>
          <cell r="C283">
            <v>-113928.1</v>
          </cell>
        </row>
        <row r="284">
          <cell r="A284" t="str">
            <v>61.01.00</v>
          </cell>
          <cell r="C284">
            <v>-419700</v>
          </cell>
        </row>
        <row r="285">
          <cell r="A285" t="str">
            <v>61.02.00</v>
          </cell>
          <cell r="C285">
            <v>0</v>
          </cell>
        </row>
        <row r="286">
          <cell r="A286" t="str">
            <v>61.98.00</v>
          </cell>
          <cell r="C286">
            <v>-252682.78999999998</v>
          </cell>
        </row>
        <row r="287">
          <cell r="A287" t="str">
            <v>61.98.01</v>
          </cell>
          <cell r="C287">
            <v>0</v>
          </cell>
        </row>
        <row r="288">
          <cell r="A288" t="str">
            <v>61.98.02</v>
          </cell>
          <cell r="C288">
            <v>-58500.040000000008</v>
          </cell>
        </row>
        <row r="289">
          <cell r="A289" t="str">
            <v>61.98.99</v>
          </cell>
          <cell r="C289">
            <v>-277999.98</v>
          </cell>
        </row>
        <row r="290">
          <cell r="A290" t="str">
            <v>61.99.00</v>
          </cell>
          <cell r="C290">
            <v>-50000.01</v>
          </cell>
        </row>
        <row r="291">
          <cell r="A291" t="str">
            <v>62.03</v>
          </cell>
          <cell r="C291">
            <v>-659729.13</v>
          </cell>
        </row>
        <row r="292">
          <cell r="A292" t="str">
            <v>62.04.01</v>
          </cell>
          <cell r="C292">
            <v>254.22000000000003</v>
          </cell>
        </row>
        <row r="293">
          <cell r="A293" t="str">
            <v>62.04.02</v>
          </cell>
          <cell r="C293">
            <v>-35260.53</v>
          </cell>
        </row>
        <row r="294">
          <cell r="A294" t="str">
            <v>62.04.04</v>
          </cell>
          <cell r="C294">
            <v>-130505</v>
          </cell>
        </row>
        <row r="295">
          <cell r="A295" t="str">
            <v>62.04.10</v>
          </cell>
          <cell r="C295">
            <v>-7832.1200000000008</v>
          </cell>
        </row>
        <row r="296">
          <cell r="A296" t="str">
            <v>62.04.11</v>
          </cell>
          <cell r="C296">
            <v>-2742.79</v>
          </cell>
        </row>
        <row r="297">
          <cell r="A297" t="str">
            <v>62.05</v>
          </cell>
          <cell r="C297">
            <v>-132914.76</v>
          </cell>
        </row>
        <row r="298">
          <cell r="A298" t="str">
            <v>62.07</v>
          </cell>
          <cell r="C298">
            <v>-3174808.5400000005</v>
          </cell>
        </row>
        <row r="299">
          <cell r="A299" t="str">
            <v>62.98</v>
          </cell>
          <cell r="C299">
            <v>-980306.44999999984</v>
          </cell>
        </row>
        <row r="300">
          <cell r="A300" t="str">
            <v>62.99.00</v>
          </cell>
          <cell r="C300">
            <v>0.01</v>
          </cell>
        </row>
        <row r="301">
          <cell r="A301" t="str">
            <v>62.99.01</v>
          </cell>
          <cell r="C301">
            <v>-416000.01</v>
          </cell>
        </row>
        <row r="302">
          <cell r="A302" t="str">
            <v>62.99.02</v>
          </cell>
          <cell r="C302">
            <v>-185749.99</v>
          </cell>
        </row>
        <row r="303">
          <cell r="A303" t="str">
            <v>75.98.02</v>
          </cell>
          <cell r="C303">
            <v>0</v>
          </cell>
        </row>
        <row r="304">
          <cell r="A304" t="str">
            <v>63</v>
          </cell>
          <cell r="C304">
            <v>-1861165.1400000001</v>
          </cell>
        </row>
        <row r="305">
          <cell r="A305" t="str">
            <v>64.00</v>
          </cell>
          <cell r="C305">
            <v>-110760.90000000001</v>
          </cell>
        </row>
        <row r="306">
          <cell r="A306" t="str">
            <v>64.01</v>
          </cell>
          <cell r="C306">
            <v>-137417.13</v>
          </cell>
        </row>
        <row r="307">
          <cell r="A307" t="str">
            <v>64.02</v>
          </cell>
          <cell r="C307">
            <v>-838965.94</v>
          </cell>
        </row>
        <row r="308">
          <cell r="A308" t="str">
            <v>64.05.00</v>
          </cell>
          <cell r="C308">
            <v>-11797.64</v>
          </cell>
        </row>
        <row r="309">
          <cell r="A309" t="str">
            <v>64.05.01</v>
          </cell>
          <cell r="C309">
            <v>-88988.14</v>
          </cell>
        </row>
        <row r="310">
          <cell r="A310" t="str">
            <v>64.05.03</v>
          </cell>
          <cell r="C310">
            <v>-43658.41</v>
          </cell>
        </row>
        <row r="311">
          <cell r="A311" t="str">
            <v>64.05.04</v>
          </cell>
          <cell r="C311">
            <v>-140280</v>
          </cell>
        </row>
        <row r="312">
          <cell r="A312" t="str">
            <v>64.05.08</v>
          </cell>
          <cell r="C312">
            <v>-23100.17</v>
          </cell>
        </row>
        <row r="313">
          <cell r="A313" t="str">
            <v>64.05.11</v>
          </cell>
          <cell r="C313">
            <v>0</v>
          </cell>
        </row>
        <row r="314">
          <cell r="A314" t="str">
            <v>64.05.12</v>
          </cell>
          <cell r="C314">
            <v>-32835.94</v>
          </cell>
        </row>
        <row r="315">
          <cell r="A315" t="str">
            <v>64.06</v>
          </cell>
          <cell r="C315">
            <v>-3000</v>
          </cell>
        </row>
        <row r="316">
          <cell r="A316" t="str">
            <v>64.07</v>
          </cell>
          <cell r="C316">
            <v>-58710.62999999999</v>
          </cell>
        </row>
        <row r="317">
          <cell r="A317" t="str">
            <v>64.08</v>
          </cell>
          <cell r="C317">
            <v>-160940.5</v>
          </cell>
        </row>
        <row r="318">
          <cell r="A318" t="str">
            <v>64.09</v>
          </cell>
          <cell r="C318">
            <v>-3376</v>
          </cell>
        </row>
        <row r="319">
          <cell r="A319" t="str">
            <v>64.14</v>
          </cell>
          <cell r="C319">
            <v>-3492.68</v>
          </cell>
        </row>
        <row r="320">
          <cell r="A320" t="str">
            <v>64.20.01</v>
          </cell>
          <cell r="C320">
            <v>0</v>
          </cell>
        </row>
        <row r="321">
          <cell r="A321" t="str">
            <v>64.20.02</v>
          </cell>
          <cell r="C321">
            <v>-317199.83</v>
          </cell>
        </row>
        <row r="322">
          <cell r="A322" t="str">
            <v>64.20.03</v>
          </cell>
          <cell r="C322">
            <v>-83100</v>
          </cell>
        </row>
        <row r="323">
          <cell r="A323" t="str">
            <v>64.20.04</v>
          </cell>
          <cell r="C323">
            <v>-181463.81</v>
          </cell>
        </row>
        <row r="324">
          <cell r="A324" t="str">
            <v>64.98.00</v>
          </cell>
          <cell r="C324">
            <v>-54047.729999999996</v>
          </cell>
        </row>
        <row r="325">
          <cell r="A325" t="str">
            <v>64.98.02</v>
          </cell>
          <cell r="C325">
            <v>-134.28</v>
          </cell>
        </row>
        <row r="326">
          <cell r="A326" t="str">
            <v>64.98.03</v>
          </cell>
          <cell r="C326">
            <v>0</v>
          </cell>
        </row>
        <row r="327">
          <cell r="A327" t="str">
            <v>64.98.04</v>
          </cell>
          <cell r="C327">
            <v>0</v>
          </cell>
        </row>
        <row r="328">
          <cell r="A328" t="str">
            <v>64.98.05</v>
          </cell>
          <cell r="C328">
            <v>-94893.5</v>
          </cell>
        </row>
        <row r="329">
          <cell r="A329" t="str">
            <v>64.98.06</v>
          </cell>
          <cell r="C329">
            <v>0</v>
          </cell>
        </row>
        <row r="330">
          <cell r="A330" t="str">
            <v>64.98.08</v>
          </cell>
          <cell r="C330">
            <v>-57667.76</v>
          </cell>
        </row>
        <row r="331">
          <cell r="A331" t="str">
            <v>64.98.13</v>
          </cell>
          <cell r="C331">
            <v>-11280</v>
          </cell>
        </row>
        <row r="332">
          <cell r="A332" t="str">
            <v>64.98.14</v>
          </cell>
          <cell r="C332">
            <v>-18038.669999999998</v>
          </cell>
        </row>
        <row r="333">
          <cell r="A333" t="str">
            <v>64.98.16</v>
          </cell>
          <cell r="C333">
            <v>0</v>
          </cell>
        </row>
        <row r="334">
          <cell r="A334" t="str">
            <v>64.98.21</v>
          </cell>
          <cell r="C334">
            <v>0</v>
          </cell>
        </row>
        <row r="335">
          <cell r="A335" t="str">
            <v>64.98.98</v>
          </cell>
          <cell r="C335">
            <v>1.8189894035458565E-12</v>
          </cell>
        </row>
        <row r="336">
          <cell r="A336" t="str">
            <v>64.99.00</v>
          </cell>
          <cell r="C336">
            <v>-0.01</v>
          </cell>
        </row>
        <row r="337">
          <cell r="A337" t="str">
            <v>64.99.01</v>
          </cell>
          <cell r="C337">
            <v>-69999.990000000005</v>
          </cell>
        </row>
        <row r="338">
          <cell r="A338" t="str">
            <v>64.99.98</v>
          </cell>
          <cell r="C338">
            <v>-238600.01</v>
          </cell>
        </row>
        <row r="339">
          <cell r="A339" t="str">
            <v>81.00.00</v>
          </cell>
          <cell r="C339">
            <v>-17977.11</v>
          </cell>
        </row>
        <row r="340">
          <cell r="A340" t="str">
            <v>81.00.01</v>
          </cell>
          <cell r="C340">
            <v>0</v>
          </cell>
        </row>
        <row r="341">
          <cell r="A341" t="str">
            <v>81.00.02</v>
          </cell>
          <cell r="C341">
            <v>0</v>
          </cell>
        </row>
        <row r="342">
          <cell r="A342" t="str">
            <v>81.00.04</v>
          </cell>
          <cell r="C342">
            <v>-18466.57</v>
          </cell>
        </row>
        <row r="343">
          <cell r="A343" t="str">
            <v>81.00.06</v>
          </cell>
          <cell r="C343">
            <v>-382.12</v>
          </cell>
        </row>
        <row r="344">
          <cell r="A344" t="str">
            <v>81.00.07</v>
          </cell>
          <cell r="C344">
            <v>-669350</v>
          </cell>
        </row>
        <row r="345">
          <cell r="A345" t="str">
            <v>81.00.08</v>
          </cell>
          <cell r="C345">
            <v>0</v>
          </cell>
        </row>
        <row r="346">
          <cell r="A346" t="str">
            <v>81.00.09</v>
          </cell>
          <cell r="C346">
            <v>-2047.29</v>
          </cell>
        </row>
        <row r="347">
          <cell r="A347" t="str">
            <v>81.00.10</v>
          </cell>
          <cell r="C347">
            <v>0</v>
          </cell>
        </row>
        <row r="348">
          <cell r="A348" t="str">
            <v>81.00.11</v>
          </cell>
          <cell r="C348">
            <v>0</v>
          </cell>
        </row>
        <row r="349">
          <cell r="A349" t="str">
            <v>81.01.98</v>
          </cell>
          <cell r="C349">
            <v>0</v>
          </cell>
        </row>
        <row r="350">
          <cell r="A350" t="str">
            <v>81.02.00</v>
          </cell>
          <cell r="C350">
            <v>0</v>
          </cell>
        </row>
        <row r="351">
          <cell r="A351" t="str">
            <v>81.02.03</v>
          </cell>
          <cell r="C351">
            <v>0</v>
          </cell>
        </row>
        <row r="352">
          <cell r="A352" t="str">
            <v>81.02.04</v>
          </cell>
          <cell r="C352">
            <v>0</v>
          </cell>
        </row>
        <row r="353">
          <cell r="A353" t="str">
            <v>81.02.99</v>
          </cell>
          <cell r="C353">
            <v>0</v>
          </cell>
        </row>
        <row r="354">
          <cell r="A354" t="str">
            <v>82.00</v>
          </cell>
          <cell r="C354">
            <v>-205177.22999999998</v>
          </cell>
        </row>
        <row r="355">
          <cell r="A355" t="str">
            <v>82.00.08</v>
          </cell>
          <cell r="C355">
            <v>0</v>
          </cell>
        </row>
        <row r="356">
          <cell r="A356" t="str">
            <v>84.91.09.00</v>
          </cell>
          <cell r="C356">
            <v>0</v>
          </cell>
        </row>
        <row r="357">
          <cell r="A357" t="str">
            <v>84.00.12</v>
          </cell>
          <cell r="C357">
            <v>0</v>
          </cell>
        </row>
        <row r="358">
          <cell r="A358" t="str">
            <v>84.00.13</v>
          </cell>
          <cell r="C358">
            <v>0.01</v>
          </cell>
        </row>
        <row r="359">
          <cell r="C359">
            <v>-12626812.180000002</v>
          </cell>
        </row>
        <row r="361">
          <cell r="A361" t="str">
            <v>pl11</v>
          </cell>
          <cell r="C361">
            <v>-4638204.559076027</v>
          </cell>
        </row>
        <row r="362">
          <cell r="A362" t="str">
            <v>66.11.00</v>
          </cell>
          <cell r="C362">
            <v>-224.76</v>
          </cell>
        </row>
        <row r="363">
          <cell r="A363" t="str">
            <v>66.11.02</v>
          </cell>
          <cell r="C363">
            <v>-725200.92999999993</v>
          </cell>
        </row>
        <row r="364">
          <cell r="A364" t="str">
            <v>66.11.98</v>
          </cell>
          <cell r="C364">
            <v>-1641538.31</v>
          </cell>
        </row>
        <row r="365">
          <cell r="A365" t="str">
            <v>66.13.01</v>
          </cell>
          <cell r="C365">
            <v>-146.26</v>
          </cell>
        </row>
        <row r="366">
          <cell r="A366" t="str">
            <v>66.13.98</v>
          </cell>
          <cell r="C366">
            <v>-286518.42000000004</v>
          </cell>
        </row>
        <row r="367">
          <cell r="A367" t="str">
            <v>66.14</v>
          </cell>
          <cell r="C367">
            <v>-318657.61999999988</v>
          </cell>
        </row>
        <row r="368">
          <cell r="A368" t="str">
            <v>66.16</v>
          </cell>
          <cell r="C368">
            <v>-1511759.8099999998</v>
          </cell>
        </row>
        <row r="369">
          <cell r="C369">
            <v>-154158.44907602773</v>
          </cell>
        </row>
        <row r="370">
          <cell r="C370">
            <v>-4638204.559076027</v>
          </cell>
        </row>
        <row r="372">
          <cell r="A372" t="str">
            <v>pl12</v>
          </cell>
          <cell r="C372">
            <v>-15137807.689351829</v>
          </cell>
        </row>
        <row r="373">
          <cell r="A373" t="str">
            <v>68.02.00</v>
          </cell>
          <cell r="C373">
            <v>-13620049.829351829</v>
          </cell>
        </row>
        <row r="374">
          <cell r="A374" t="str">
            <v>68.02.01</v>
          </cell>
          <cell r="C374">
            <v>-63938.67</v>
          </cell>
        </row>
        <row r="375">
          <cell r="A375" t="str">
            <v>68.02.02</v>
          </cell>
          <cell r="C375">
            <v>-188651.54</v>
          </cell>
        </row>
        <row r="376">
          <cell r="A376" t="str">
            <v>68.02.03</v>
          </cell>
          <cell r="C376">
            <v>-461802.83</v>
          </cell>
        </row>
        <row r="377">
          <cell r="A377" t="str">
            <v>68.02.04</v>
          </cell>
          <cell r="C377">
            <v>-112643.82</v>
          </cell>
        </row>
        <row r="378">
          <cell r="A378" t="str">
            <v>68.03</v>
          </cell>
          <cell r="C378">
            <v>-205468.93999999997</v>
          </cell>
        </row>
        <row r="379">
          <cell r="A379" t="str">
            <v>68.04</v>
          </cell>
          <cell r="C379">
            <v>-486866.05999999994</v>
          </cell>
        </row>
        <row r="380">
          <cell r="A380" t="str">
            <v>81.02.20</v>
          </cell>
          <cell r="C380">
            <v>0</v>
          </cell>
        </row>
        <row r="381">
          <cell r="A381" t="str">
            <v>84.00.01</v>
          </cell>
          <cell r="C381">
            <v>0</v>
          </cell>
        </row>
        <row r="382">
          <cell r="A382" t="str">
            <v>84.01.00</v>
          </cell>
          <cell r="C382">
            <v>1614</v>
          </cell>
        </row>
        <row r="383">
          <cell r="C383">
            <v>-15137807.689351829</v>
          </cell>
        </row>
        <row r="385">
          <cell r="A385" t="str">
            <v>pl13</v>
          </cell>
          <cell r="C385">
            <v>0</v>
          </cell>
        </row>
        <row r="386">
          <cell r="A386" t="str">
            <v>68.09</v>
          </cell>
          <cell r="C386">
            <v>0</v>
          </cell>
        </row>
        <row r="387">
          <cell r="A387" t="str">
            <v>68.17</v>
          </cell>
          <cell r="C387">
            <v>0</v>
          </cell>
        </row>
        <row r="388">
          <cell r="A388" t="str">
            <v>68.34</v>
          </cell>
          <cell r="C388">
            <v>0</v>
          </cell>
        </row>
        <row r="389">
          <cell r="A389" t="str">
            <v>81.02.08</v>
          </cell>
          <cell r="C389">
            <v>0</v>
          </cell>
        </row>
        <row r="390">
          <cell r="A390" t="str">
            <v>84.00</v>
          </cell>
          <cell r="C390">
            <v>0</v>
          </cell>
        </row>
        <row r="391">
          <cell r="C391">
            <v>0</v>
          </cell>
        </row>
        <row r="393">
          <cell r="A393" t="str">
            <v>pl16</v>
          </cell>
          <cell r="C393">
            <v>0</v>
          </cell>
        </row>
        <row r="394">
          <cell r="C394">
            <v>0</v>
          </cell>
        </row>
        <row r="395">
          <cell r="C395">
            <v>0</v>
          </cell>
        </row>
        <row r="398">
          <cell r="C398">
            <v>128002361.07199767</v>
          </cell>
        </row>
        <row r="400">
          <cell r="A400" t="str">
            <v>pl14</v>
          </cell>
          <cell r="C400">
            <v>-23458744.228345871</v>
          </cell>
        </row>
        <row r="402">
          <cell r="A402" t="str">
            <v>88.08.01</v>
          </cell>
          <cell r="C402">
            <v>-1489309.4312032736</v>
          </cell>
        </row>
        <row r="403">
          <cell r="A403" t="str">
            <v>88.08.02</v>
          </cell>
          <cell r="C403">
            <v>2831638.5528574022</v>
          </cell>
        </row>
        <row r="404">
          <cell r="C404">
            <v>1342329.1216541287</v>
          </cell>
        </row>
        <row r="407">
          <cell r="A407" t="str">
            <v>88.08.00</v>
          </cell>
          <cell r="C407">
            <v>-24025165.929999996</v>
          </cell>
        </row>
        <row r="408">
          <cell r="A408" t="str">
            <v>88.06.00</v>
          </cell>
          <cell r="C408">
            <v>-775907.42</v>
          </cell>
        </row>
        <row r="409">
          <cell r="C409">
            <v>-24801073.349999998</v>
          </cell>
        </row>
        <row r="411">
          <cell r="C411">
            <v>104543616.8436518</v>
          </cell>
        </row>
        <row r="413">
          <cell r="C413">
            <v>0</v>
          </cell>
        </row>
        <row r="414">
          <cell r="C414">
            <v>0</v>
          </cell>
        </row>
        <row r="419">
          <cell r="C419">
            <v>104650640.61999996</v>
          </cell>
        </row>
        <row r="420">
          <cell r="C420">
            <v>-107023.77634815872</v>
          </cell>
        </row>
        <row r="421">
          <cell r="C421">
            <v>-4.7235516831278801E-8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ΙΣΟΛΟΓΙΣΜΟΣ"/>
      <sheetName val="ΚΑΤΑΣΤΑΣΗ ΑΠΟΤΕΛΕΣΜΑΤΩΝ"/>
      <sheetName val="ΕΝΕΡΓΗΤΙΚΟ"/>
      <sheetName val="ΠΑΘΗΤΙΚΟ"/>
      <sheetName val="ΑΠΟΤΕΛΕΣΜΑΤΑ"/>
    </sheetNames>
    <sheetDataSet>
      <sheetData sheetId="0" refreshError="1"/>
      <sheetData sheetId="1">
        <row r="40">
          <cell r="C40">
            <v>104327616.84365189</v>
          </cell>
          <cell r="I40">
            <v>100402042.23999996</v>
          </cell>
          <cell r="J40">
            <v>-2377.6</v>
          </cell>
          <cell r="K40">
            <v>2209161.64</v>
          </cell>
          <cell r="L40">
            <v>1179284.1200000006</v>
          </cell>
          <cell r="M40">
            <v>646530.22000000044</v>
          </cell>
          <cell r="N40">
            <v>-107023.77634811198</v>
          </cell>
        </row>
        <row r="51">
          <cell r="I51">
            <v>104906.31</v>
          </cell>
          <cell r="J51">
            <v>0</v>
          </cell>
          <cell r="K51">
            <v>0</v>
          </cell>
          <cell r="L51">
            <v>0</v>
          </cell>
          <cell r="M51">
            <v>0</v>
          </cell>
        </row>
        <row r="55">
          <cell r="I55">
            <v>0</v>
          </cell>
          <cell r="J55">
            <v>0</v>
          </cell>
          <cell r="K55">
            <v>0</v>
          </cell>
          <cell r="L55">
            <v>0</v>
          </cell>
          <cell r="M55">
            <v>0</v>
          </cell>
        </row>
      </sheetData>
      <sheetData sheetId="2">
        <row r="1">
          <cell r="A1">
            <v>1</v>
          </cell>
        </row>
        <row r="3">
          <cell r="E3" t="str">
            <v>ΣΥΝΟΛΟ</v>
          </cell>
        </row>
        <row r="4">
          <cell r="A4" t="str">
            <v>bs1</v>
          </cell>
          <cell r="E4">
            <v>890854112.31999993</v>
          </cell>
        </row>
        <row r="5">
          <cell r="E5" t="str">
            <v xml:space="preserve"> </v>
          </cell>
        </row>
        <row r="6">
          <cell r="A6" t="str">
            <v>38.00.00</v>
          </cell>
          <cell r="E6">
            <v>4826449.5199999996</v>
          </cell>
        </row>
        <row r="7">
          <cell r="A7" t="str">
            <v>38.00.09</v>
          </cell>
          <cell r="E7">
            <v>1937.73</v>
          </cell>
        </row>
        <row r="8">
          <cell r="A8" t="str">
            <v>38.01.00</v>
          </cell>
          <cell r="E8">
            <v>128639.37000000001</v>
          </cell>
        </row>
        <row r="9">
          <cell r="A9" t="str">
            <v>38.02.00</v>
          </cell>
          <cell r="E9">
            <v>14424978.73</v>
          </cell>
        </row>
        <row r="10">
          <cell r="A10" t="str">
            <v>bs1a</v>
          </cell>
          <cell r="E10">
            <v>19382005.350000001</v>
          </cell>
        </row>
        <row r="11">
          <cell r="E11" t="str">
            <v xml:space="preserve"> </v>
          </cell>
        </row>
        <row r="12">
          <cell r="A12" t="str">
            <v>38.06.00</v>
          </cell>
          <cell r="E12">
            <v>61206594.690000005</v>
          </cell>
        </row>
        <row r="13">
          <cell r="A13" t="str">
            <v>37.89.00</v>
          </cell>
          <cell r="E13">
            <v>0</v>
          </cell>
        </row>
        <row r="14">
          <cell r="A14" t="str">
            <v>bs1b</v>
          </cell>
          <cell r="E14">
            <v>61206594.690000005</v>
          </cell>
        </row>
        <row r="15">
          <cell r="E15" t="str">
            <v xml:space="preserve"> </v>
          </cell>
        </row>
        <row r="16">
          <cell r="A16" t="str">
            <v>38.08.00</v>
          </cell>
          <cell r="E16">
            <v>810000000</v>
          </cell>
        </row>
        <row r="17">
          <cell r="A17" t="str">
            <v>58.71.05</v>
          </cell>
          <cell r="E17">
            <v>50625</v>
          </cell>
        </row>
        <row r="18">
          <cell r="A18" t="str">
            <v>bs1c</v>
          </cell>
          <cell r="E18">
            <v>810050625</v>
          </cell>
        </row>
        <row r="19">
          <cell r="E19" t="str">
            <v xml:space="preserve"> </v>
          </cell>
        </row>
        <row r="20">
          <cell r="A20" t="str">
            <v>38.22.00</v>
          </cell>
          <cell r="E20">
            <v>0</v>
          </cell>
        </row>
        <row r="21">
          <cell r="A21" t="str">
            <v>38.22.01</v>
          </cell>
          <cell r="E21">
            <v>0</v>
          </cell>
        </row>
        <row r="22">
          <cell r="A22" t="str">
            <v>38.22.02</v>
          </cell>
          <cell r="E22">
            <v>170189.88999999998</v>
          </cell>
        </row>
        <row r="23">
          <cell r="A23" t="str">
            <v>38.22.03</v>
          </cell>
          <cell r="E23">
            <v>44697.39</v>
          </cell>
        </row>
        <row r="24">
          <cell r="A24" t="str">
            <v>bs1d</v>
          </cell>
          <cell r="E24">
            <v>214887.27999999997</v>
          </cell>
        </row>
        <row r="26">
          <cell r="A26" t="str">
            <v>bs2</v>
          </cell>
          <cell r="E26">
            <v>475241559.98999995</v>
          </cell>
        </row>
        <row r="27">
          <cell r="E27" t="str">
            <v xml:space="preserve"> </v>
          </cell>
        </row>
        <row r="28">
          <cell r="A28" t="str">
            <v>30.05.00</v>
          </cell>
          <cell r="E28">
            <v>9676027.5200000033</v>
          </cell>
        </row>
        <row r="29">
          <cell r="A29" t="str">
            <v>38.05.02</v>
          </cell>
          <cell r="E29">
            <v>128615892.66000001</v>
          </cell>
        </row>
        <row r="30">
          <cell r="A30" t="str">
            <v>38.06.01</v>
          </cell>
          <cell r="E30">
            <v>0</v>
          </cell>
        </row>
        <row r="31">
          <cell r="A31" t="str">
            <v>38.06.05</v>
          </cell>
          <cell r="E31">
            <v>0</v>
          </cell>
        </row>
        <row r="32">
          <cell r="A32" t="str">
            <v>38.06.06</v>
          </cell>
          <cell r="E32">
            <v>51581068.159999996</v>
          </cell>
        </row>
        <row r="33">
          <cell r="A33" t="str">
            <v>58.71.06</v>
          </cell>
          <cell r="E33">
            <v>84515.29</v>
          </cell>
        </row>
        <row r="34">
          <cell r="A34" t="str">
            <v>58.71.07</v>
          </cell>
          <cell r="E34">
            <v>220630.88</v>
          </cell>
        </row>
        <row r="35">
          <cell r="A35" t="str">
            <v>44.02.11</v>
          </cell>
          <cell r="E35">
            <v>-133267.35</v>
          </cell>
        </row>
        <row r="36">
          <cell r="A36" t="str">
            <v>bs2a</v>
          </cell>
          <cell r="E36">
            <v>190044867.16</v>
          </cell>
        </row>
        <row r="37">
          <cell r="E37" t="str">
            <v xml:space="preserve"> </v>
          </cell>
        </row>
        <row r="38">
          <cell r="A38" t="str">
            <v>38.10.00</v>
          </cell>
          <cell r="E38">
            <v>254519922.75999999</v>
          </cell>
        </row>
        <row r="39">
          <cell r="A39" t="str">
            <v>38.10.01</v>
          </cell>
          <cell r="E39">
            <v>0</v>
          </cell>
        </row>
        <row r="40">
          <cell r="A40" t="str">
            <v>58.71.03</v>
          </cell>
          <cell r="E40">
            <v>37647.74</v>
          </cell>
        </row>
        <row r="41">
          <cell r="A41" t="str">
            <v>58.71.04</v>
          </cell>
          <cell r="E41">
            <v>0</v>
          </cell>
        </row>
        <row r="42">
          <cell r="A42" t="str">
            <v>bs2b</v>
          </cell>
          <cell r="E42">
            <v>254557570.5</v>
          </cell>
        </row>
        <row r="44">
          <cell r="A44" t="str">
            <v>38.08.01</v>
          </cell>
          <cell r="E44">
            <v>3300210.42</v>
          </cell>
        </row>
        <row r="45">
          <cell r="A45" t="str">
            <v>38.09.00</v>
          </cell>
          <cell r="E45">
            <v>0</v>
          </cell>
        </row>
        <row r="46">
          <cell r="E46">
            <v>0.01</v>
          </cell>
        </row>
        <row r="47">
          <cell r="A47" t="str">
            <v>58.71.08</v>
          </cell>
          <cell r="E47">
            <v>0</v>
          </cell>
        </row>
        <row r="48">
          <cell r="A48" t="str">
            <v>bs2c</v>
          </cell>
          <cell r="E48">
            <v>3300210.4299999997</v>
          </cell>
        </row>
        <row r="50">
          <cell r="A50" t="str">
            <v>30.30.01</v>
          </cell>
          <cell r="E50">
            <v>0</v>
          </cell>
        </row>
        <row r="51">
          <cell r="A51" t="str">
            <v>30.30.02</v>
          </cell>
          <cell r="E51">
            <v>2090277.69</v>
          </cell>
        </row>
        <row r="52">
          <cell r="A52" t="str">
            <v>bs2d</v>
          </cell>
          <cell r="E52">
            <v>2090277.69</v>
          </cell>
        </row>
        <row r="54">
          <cell r="A54" t="str">
            <v>20.30.01</v>
          </cell>
          <cell r="E54">
            <v>9022899.4299999997</v>
          </cell>
        </row>
        <row r="55">
          <cell r="A55" t="str">
            <v>20.98.01</v>
          </cell>
          <cell r="E55">
            <v>-2271.19</v>
          </cell>
        </row>
        <row r="56">
          <cell r="A56" t="str">
            <v>44.02.10</v>
          </cell>
          <cell r="E56">
            <v>-69615.350000000006</v>
          </cell>
        </row>
        <row r="57">
          <cell r="A57" t="str">
            <v>58.70.45.01</v>
          </cell>
          <cell r="E57">
            <v>44346.55</v>
          </cell>
        </row>
        <row r="58">
          <cell r="A58" t="str">
            <v>bs2e</v>
          </cell>
          <cell r="E58">
            <v>8995359.4400000013</v>
          </cell>
        </row>
        <row r="60">
          <cell r="A60" t="str">
            <v>39.89.00</v>
          </cell>
          <cell r="E60">
            <v>0</v>
          </cell>
        </row>
        <row r="61">
          <cell r="A61" t="str">
            <v>39.89.06</v>
          </cell>
          <cell r="E61">
            <v>0</v>
          </cell>
        </row>
        <row r="62">
          <cell r="A62" t="str">
            <v>39.89.09</v>
          </cell>
          <cell r="E62">
            <v>0</v>
          </cell>
        </row>
        <row r="63">
          <cell r="A63" t="str">
            <v>39.89.11</v>
          </cell>
          <cell r="E63">
            <v>0</v>
          </cell>
        </row>
        <row r="64">
          <cell r="A64" t="str">
            <v>39.89.15</v>
          </cell>
          <cell r="E64">
            <v>0</v>
          </cell>
        </row>
        <row r="65">
          <cell r="A65" t="str">
            <v>39.89.91</v>
          </cell>
          <cell r="E65">
            <v>16223390.890000001</v>
          </cell>
        </row>
        <row r="66">
          <cell r="A66" t="str">
            <v>58.71.10</v>
          </cell>
          <cell r="E66">
            <v>29883.88</v>
          </cell>
        </row>
        <row r="67">
          <cell r="A67" t="str">
            <v>bs2f</v>
          </cell>
          <cell r="E67">
            <v>16253274.770000001</v>
          </cell>
        </row>
        <row r="69">
          <cell r="A69" t="str">
            <v>bs3</v>
          </cell>
          <cell r="E69">
            <v>243225748.06999999</v>
          </cell>
        </row>
        <row r="71">
          <cell r="A71" t="str">
            <v>34.00.00</v>
          </cell>
          <cell r="E71">
            <v>39115102.810000002</v>
          </cell>
        </row>
        <row r="72">
          <cell r="A72" t="str">
            <v>34.00.04</v>
          </cell>
          <cell r="E72">
            <v>6097055.8300000001</v>
          </cell>
        </row>
        <row r="73">
          <cell r="A73" t="str">
            <v>34.00.12</v>
          </cell>
          <cell r="E73">
            <v>111320.21000000002</v>
          </cell>
        </row>
        <row r="74">
          <cell r="A74" t="str">
            <v>34.00.98</v>
          </cell>
          <cell r="E74">
            <v>0</v>
          </cell>
        </row>
        <row r="75">
          <cell r="A75" t="str">
            <v>bs3A</v>
          </cell>
          <cell r="E75">
            <v>45323478.850000001</v>
          </cell>
        </row>
        <row r="77">
          <cell r="A77" t="str">
            <v>31.02.00</v>
          </cell>
          <cell r="E77">
            <v>18583427.600000001</v>
          </cell>
        </row>
        <row r="78">
          <cell r="A78" t="str">
            <v>31.02.01</v>
          </cell>
          <cell r="E78">
            <v>40001542.649999999</v>
          </cell>
        </row>
        <row r="79">
          <cell r="A79" t="str">
            <v>31.02.02</v>
          </cell>
          <cell r="E79">
            <v>20355057.050000001</v>
          </cell>
        </row>
        <row r="80">
          <cell r="A80" t="str">
            <v>31.02.98</v>
          </cell>
          <cell r="E80">
            <v>-20283.27</v>
          </cell>
        </row>
        <row r="81">
          <cell r="A81" t="str">
            <v>34.12.08</v>
          </cell>
          <cell r="E81">
            <v>0</v>
          </cell>
        </row>
        <row r="82">
          <cell r="A82" t="str">
            <v>34.12.99.00</v>
          </cell>
          <cell r="E82">
            <v>0</v>
          </cell>
        </row>
        <row r="83">
          <cell r="A83" t="str">
            <v>34.12.10.05</v>
          </cell>
          <cell r="E83">
            <v>-150.31</v>
          </cell>
        </row>
        <row r="84">
          <cell r="A84" t="str">
            <v>34.12.99.01</v>
          </cell>
          <cell r="E84">
            <v>369.86</v>
          </cell>
        </row>
        <row r="85">
          <cell r="A85" t="str">
            <v>34.12.10.01</v>
          </cell>
          <cell r="E85">
            <v>3468629.98</v>
          </cell>
        </row>
        <row r="86">
          <cell r="A86" t="str">
            <v>34.12.99.02</v>
          </cell>
          <cell r="E86">
            <v>7546.08</v>
          </cell>
        </row>
        <row r="87">
          <cell r="A87" t="str">
            <v>36.03.23</v>
          </cell>
          <cell r="E87">
            <v>22935.31</v>
          </cell>
        </row>
        <row r="88">
          <cell r="A88" t="str">
            <v>bs3B</v>
          </cell>
          <cell r="E88">
            <v>82419074.950000003</v>
          </cell>
        </row>
        <row r="90">
          <cell r="A90" t="str">
            <v>34.11.00</v>
          </cell>
          <cell r="E90">
            <v>0</v>
          </cell>
        </row>
        <row r="91">
          <cell r="A91" t="str">
            <v>34.11.99.00</v>
          </cell>
          <cell r="E91">
            <v>0</v>
          </cell>
        </row>
        <row r="92">
          <cell r="A92" t="str">
            <v>34.11.01</v>
          </cell>
          <cell r="E92">
            <v>3588270.17</v>
          </cell>
        </row>
        <row r="93">
          <cell r="A93" t="str">
            <v>34.11.30</v>
          </cell>
          <cell r="E93">
            <v>0</v>
          </cell>
        </row>
        <row r="94">
          <cell r="A94" t="str">
            <v>34.11.99.03</v>
          </cell>
          <cell r="E94">
            <v>-39694.07</v>
          </cell>
        </row>
        <row r="95">
          <cell r="A95" t="str">
            <v>36.03.32</v>
          </cell>
          <cell r="E95">
            <v>201883.46</v>
          </cell>
        </row>
        <row r="96">
          <cell r="A96" t="str">
            <v>34.11.02</v>
          </cell>
          <cell r="E96">
            <v>25000000</v>
          </cell>
        </row>
        <row r="97">
          <cell r="A97" t="str">
            <v>34.11.99.01</v>
          </cell>
          <cell r="E97">
            <v>-155999.99</v>
          </cell>
        </row>
        <row r="98">
          <cell r="A98" t="str">
            <v>34.11.05</v>
          </cell>
          <cell r="E98">
            <v>0</v>
          </cell>
        </row>
        <row r="99">
          <cell r="A99" t="str">
            <v>34.11.99.02</v>
          </cell>
          <cell r="E99">
            <v>0</v>
          </cell>
        </row>
        <row r="100">
          <cell r="A100" t="str">
            <v>36.03.30</v>
          </cell>
          <cell r="E100">
            <v>0</v>
          </cell>
        </row>
        <row r="101">
          <cell r="A101" t="str">
            <v>bs3C</v>
          </cell>
          <cell r="E101">
            <v>28594459.57</v>
          </cell>
        </row>
        <row r="103">
          <cell r="A103" t="str">
            <v>34.19.02</v>
          </cell>
          <cell r="E103">
            <v>50104262.969999999</v>
          </cell>
        </row>
        <row r="104">
          <cell r="A104" t="str">
            <v>34.19.99.00</v>
          </cell>
          <cell r="E104">
            <v>-315026.38</v>
          </cell>
        </row>
        <row r="105">
          <cell r="A105" t="str">
            <v>34.19.04</v>
          </cell>
          <cell r="E105">
            <v>8694941.6099999994</v>
          </cell>
        </row>
        <row r="106">
          <cell r="A106" t="str">
            <v>34.19.99.01</v>
          </cell>
          <cell r="E106">
            <v>21827.370000000003</v>
          </cell>
        </row>
        <row r="107">
          <cell r="A107" t="str">
            <v>34.19.06</v>
          </cell>
          <cell r="E107">
            <v>4200000</v>
          </cell>
        </row>
        <row r="108">
          <cell r="A108" t="str">
            <v>34.19.99.02</v>
          </cell>
          <cell r="E108">
            <v>-15456</v>
          </cell>
        </row>
        <row r="109">
          <cell r="A109" t="str">
            <v>36.03.34</v>
          </cell>
          <cell r="E109">
            <v>751309.07000000007</v>
          </cell>
        </row>
        <row r="110">
          <cell r="A110" t="str">
            <v>bs3D</v>
          </cell>
          <cell r="E110">
            <v>63441858.639999993</v>
          </cell>
        </row>
        <row r="112">
          <cell r="A112" t="str">
            <v>34.20.00</v>
          </cell>
          <cell r="E112">
            <v>37132370.75</v>
          </cell>
        </row>
        <row r="113">
          <cell r="A113" t="str">
            <v>34.20.99</v>
          </cell>
          <cell r="E113">
            <v>9709838.6199999992</v>
          </cell>
        </row>
        <row r="114">
          <cell r="A114" t="str">
            <v>59.92.91</v>
          </cell>
          <cell r="E114">
            <v>-24991573.309999999</v>
          </cell>
        </row>
        <row r="115">
          <cell r="A115" t="str">
            <v>bs3D1</v>
          </cell>
          <cell r="E115">
            <v>21850636.059999999</v>
          </cell>
        </row>
        <row r="117">
          <cell r="A117" t="str">
            <v>34.01</v>
          </cell>
          <cell r="E117">
            <v>1596240</v>
          </cell>
        </row>
        <row r="118">
          <cell r="E118">
            <v>0</v>
          </cell>
        </row>
        <row r="119">
          <cell r="A119" t="str">
            <v>bs3Ε</v>
          </cell>
          <cell r="E119">
            <v>1596240</v>
          </cell>
        </row>
        <row r="121">
          <cell r="A121" t="str">
            <v>34.99.99</v>
          </cell>
          <cell r="E121">
            <v>0</v>
          </cell>
        </row>
        <row r="122">
          <cell r="A122" t="str">
            <v>bs3F</v>
          </cell>
          <cell r="E122">
            <v>0</v>
          </cell>
        </row>
        <row r="124">
          <cell r="A124" t="str">
            <v>bs4</v>
          </cell>
          <cell r="E124">
            <v>5683765.8599999994</v>
          </cell>
        </row>
        <row r="127">
          <cell r="A127" t="str">
            <v>39.89.90</v>
          </cell>
          <cell r="E127">
            <v>2168038.1499999994</v>
          </cell>
        </row>
        <row r="128">
          <cell r="A128" t="str">
            <v>39.89.xx</v>
          </cell>
          <cell r="E128">
            <v>38374.75</v>
          </cell>
        </row>
        <row r="129">
          <cell r="A129" t="str">
            <v>56.04.00</v>
          </cell>
          <cell r="E129">
            <v>0</v>
          </cell>
        </row>
        <row r="130">
          <cell r="A130" t="str">
            <v>59.98.03</v>
          </cell>
          <cell r="E130">
            <v>0</v>
          </cell>
        </row>
        <row r="131">
          <cell r="A131" t="str">
            <v>58.71.09</v>
          </cell>
          <cell r="E131">
            <v>2627062.62</v>
          </cell>
        </row>
        <row r="132">
          <cell r="A132" t="str">
            <v>36.04.03.01</v>
          </cell>
          <cell r="E132">
            <v>23646.03</v>
          </cell>
        </row>
        <row r="133">
          <cell r="A133" t="str">
            <v>36.04.03.02</v>
          </cell>
          <cell r="E133">
            <v>0</v>
          </cell>
        </row>
        <row r="134">
          <cell r="A134" t="str">
            <v>56.04.03</v>
          </cell>
          <cell r="E134">
            <v>0</v>
          </cell>
        </row>
        <row r="135">
          <cell r="E135">
            <v>4857121.55</v>
          </cell>
        </row>
        <row r="138">
          <cell r="A138" t="str">
            <v>39.89.92</v>
          </cell>
          <cell r="E138">
            <v>481990.5</v>
          </cell>
        </row>
        <row r="139">
          <cell r="A139" t="str">
            <v>58.71.11</v>
          </cell>
          <cell r="E139">
            <v>-143098.57999999999</v>
          </cell>
        </row>
        <row r="140">
          <cell r="A140" t="str">
            <v>39.89.93</v>
          </cell>
          <cell r="E140">
            <v>487752.39</v>
          </cell>
        </row>
        <row r="141">
          <cell r="E141">
            <v>826644.31</v>
          </cell>
        </row>
        <row r="143">
          <cell r="A143" t="str">
            <v>bs5</v>
          </cell>
          <cell r="E143">
            <v>5822545776.2599974</v>
          </cell>
        </row>
        <row r="145">
          <cell r="A145" t="str">
            <v>20.00</v>
          </cell>
          <cell r="E145">
            <v>1516626.4</v>
          </cell>
        </row>
        <row r="146">
          <cell r="A146" t="str">
            <v>20.05</v>
          </cell>
          <cell r="E146">
            <v>0</v>
          </cell>
        </row>
        <row r="147">
          <cell r="A147" t="str">
            <v>20.10</v>
          </cell>
          <cell r="E147">
            <v>330531992.02999997</v>
          </cell>
        </row>
        <row r="148">
          <cell r="A148" t="str">
            <v>20.15</v>
          </cell>
          <cell r="E148">
            <v>545108.72</v>
          </cell>
        </row>
        <row r="149">
          <cell r="A149" t="str">
            <v>20.20</v>
          </cell>
          <cell r="E149">
            <v>112237817.3</v>
          </cell>
        </row>
        <row r="150">
          <cell r="A150" t="str">
            <v>20.30</v>
          </cell>
          <cell r="E150">
            <v>337002999.21000063</v>
          </cell>
        </row>
        <row r="151">
          <cell r="A151" t="str">
            <v>20.35</v>
          </cell>
          <cell r="E151">
            <v>197012609.37</v>
          </cell>
        </row>
        <row r="152">
          <cell r="A152" t="str">
            <v>20.40</v>
          </cell>
          <cell r="E152">
            <v>1362331976.409996</v>
          </cell>
        </row>
        <row r="153">
          <cell r="A153" t="str">
            <v>20.41.00</v>
          </cell>
          <cell r="E153">
            <v>5527061.959999999</v>
          </cell>
        </row>
        <row r="154">
          <cell r="A154" t="str">
            <v>20.45.02</v>
          </cell>
          <cell r="E154">
            <v>27606027.369999997</v>
          </cell>
        </row>
        <row r="155">
          <cell r="A155" t="str">
            <v>20.45.03</v>
          </cell>
          <cell r="E155">
            <v>173672276.13999999</v>
          </cell>
        </row>
        <row r="156">
          <cell r="A156" t="str">
            <v>20.45.31</v>
          </cell>
          <cell r="E156">
            <v>2335059.6100000017</v>
          </cell>
        </row>
        <row r="157">
          <cell r="A157" t="str">
            <v>20.45.32</v>
          </cell>
          <cell r="E157">
            <v>2829974.8200000003</v>
          </cell>
        </row>
        <row r="158">
          <cell r="A158" t="str">
            <v>20.45.33</v>
          </cell>
          <cell r="E158">
            <v>1250104.0499999998</v>
          </cell>
        </row>
        <row r="159">
          <cell r="A159" t="str">
            <v>20.45.34</v>
          </cell>
          <cell r="E159">
            <v>17369.419999999998</v>
          </cell>
        </row>
        <row r="160">
          <cell r="A160" t="str">
            <v>20.45.35</v>
          </cell>
          <cell r="E160">
            <v>520308.1</v>
          </cell>
        </row>
        <row r="161">
          <cell r="A161" t="str">
            <v>20.45.92</v>
          </cell>
          <cell r="E161">
            <v>289890.82</v>
          </cell>
        </row>
        <row r="162">
          <cell r="A162" t="str">
            <v>20.45.94</v>
          </cell>
          <cell r="E162">
            <v>17404.53</v>
          </cell>
        </row>
        <row r="163">
          <cell r="A163" t="str">
            <v>20.45.96</v>
          </cell>
          <cell r="E163">
            <v>16301208.360000012</v>
          </cell>
        </row>
        <row r="164">
          <cell r="A164" t="str">
            <v>20.45.97</v>
          </cell>
          <cell r="E164">
            <v>49353011.859999985</v>
          </cell>
        </row>
        <row r="165">
          <cell r="A165" t="str">
            <v>20.45.98.00</v>
          </cell>
          <cell r="E165">
            <v>0</v>
          </cell>
        </row>
        <row r="166">
          <cell r="E166">
            <v>134008467.14</v>
          </cell>
        </row>
        <row r="167">
          <cell r="A167" t="str">
            <v>20.45.98.01</v>
          </cell>
          <cell r="E167">
            <v>53795816.040000007</v>
          </cell>
        </row>
        <row r="168">
          <cell r="A168" t="str">
            <v>20.45.98.02</v>
          </cell>
          <cell r="E168">
            <v>501822815.9000001</v>
          </cell>
        </row>
        <row r="169">
          <cell r="A169" t="str">
            <v>20.45.98.03</v>
          </cell>
          <cell r="E169">
            <v>65749203.510000028</v>
          </cell>
        </row>
        <row r="170">
          <cell r="A170" t="str">
            <v>20.45.98.04</v>
          </cell>
          <cell r="E170">
            <v>19386417.699999999</v>
          </cell>
        </row>
        <row r="171">
          <cell r="A171" t="str">
            <v>20.45.98.05</v>
          </cell>
          <cell r="E171">
            <v>22243670.66</v>
          </cell>
        </row>
        <row r="172">
          <cell r="A172" t="str">
            <v>20.45.98.90</v>
          </cell>
          <cell r="E172">
            <v>0</v>
          </cell>
        </row>
        <row r="173">
          <cell r="A173" t="str">
            <v>20.45.98.98</v>
          </cell>
          <cell r="E173">
            <v>-5478510.5399999991</v>
          </cell>
        </row>
        <row r="174">
          <cell r="A174" t="str">
            <v>20.98.00</v>
          </cell>
          <cell r="E174">
            <v>-17736044.620000001</v>
          </cell>
        </row>
        <row r="175">
          <cell r="A175" t="str">
            <v>20.98.02</v>
          </cell>
          <cell r="E175">
            <v>0</v>
          </cell>
        </row>
        <row r="176">
          <cell r="A176" t="str">
            <v>21.45.00</v>
          </cell>
          <cell r="E176">
            <v>0</v>
          </cell>
        </row>
        <row r="177">
          <cell r="A177" t="str">
            <v>34.19.00</v>
          </cell>
          <cell r="E177">
            <v>2136211969.1399999</v>
          </cell>
        </row>
        <row r="178">
          <cell r="A178" t="str">
            <v>34.19.99.10</v>
          </cell>
          <cell r="E178">
            <v>0</v>
          </cell>
        </row>
        <row r="179">
          <cell r="A179" t="str">
            <v>50.00</v>
          </cell>
          <cell r="E179">
            <v>32168.989999999936</v>
          </cell>
        </row>
        <row r="180">
          <cell r="A180" t="str">
            <v>50.01</v>
          </cell>
          <cell r="E180">
            <v>705152.8400000016</v>
          </cell>
        </row>
        <row r="181">
          <cell r="A181" t="str">
            <v>50.02</v>
          </cell>
          <cell r="E181">
            <v>0</v>
          </cell>
        </row>
        <row r="182">
          <cell r="A182" t="str">
            <v>50.03</v>
          </cell>
          <cell r="E182">
            <v>0</v>
          </cell>
        </row>
        <row r="183">
          <cell r="A183" t="str">
            <v>50.90</v>
          </cell>
          <cell r="E183">
            <v>4207.08</v>
          </cell>
        </row>
        <row r="184">
          <cell r="A184" t="str">
            <v>51</v>
          </cell>
          <cell r="E184">
            <v>0</v>
          </cell>
        </row>
        <row r="185">
          <cell r="A185" t="str">
            <v>53</v>
          </cell>
          <cell r="E185">
            <v>21901.43</v>
          </cell>
        </row>
        <row r="186">
          <cell r="A186" t="str">
            <v>39.90.07</v>
          </cell>
          <cell r="E186">
            <v>148621.06</v>
          </cell>
        </row>
        <row r="187">
          <cell r="A187" t="str">
            <v>58.70.08</v>
          </cell>
          <cell r="E187">
            <v>655.5899999999981</v>
          </cell>
        </row>
        <row r="188">
          <cell r="A188" t="str">
            <v>58.70.39</v>
          </cell>
          <cell r="E188">
            <v>0.16999999999999996</v>
          </cell>
        </row>
        <row r="189">
          <cell r="A189" t="str">
            <v>58.70.40</v>
          </cell>
          <cell r="E189">
            <v>5445.72</v>
          </cell>
        </row>
        <row r="190">
          <cell r="A190" t="str">
            <v>58.70.41</v>
          </cell>
          <cell r="E190">
            <v>0.03</v>
          </cell>
        </row>
        <row r="191">
          <cell r="A191" t="str">
            <v>58.70.42</v>
          </cell>
          <cell r="E191">
            <v>132321.76999999996</v>
          </cell>
        </row>
        <row r="192">
          <cell r="A192" t="str">
            <v>58.70.43</v>
          </cell>
          <cell r="E192">
            <v>18.63</v>
          </cell>
        </row>
        <row r="193">
          <cell r="A193" t="str">
            <v>58.70.44</v>
          </cell>
          <cell r="E193">
            <v>64697.229999999989</v>
          </cell>
        </row>
        <row r="194">
          <cell r="A194" t="str">
            <v>58.70.45</v>
          </cell>
          <cell r="E194">
            <v>372334.16999999981</v>
          </cell>
        </row>
        <row r="195">
          <cell r="A195" t="str">
            <v>58.70.46</v>
          </cell>
          <cell r="E195">
            <v>1133401.0700000003</v>
          </cell>
        </row>
        <row r="196">
          <cell r="A196" t="str">
            <v>58.70.47</v>
          </cell>
          <cell r="E196">
            <v>4287350.0799999982</v>
          </cell>
        </row>
        <row r="197">
          <cell r="A197" t="str">
            <v>58.70.48</v>
          </cell>
          <cell r="E197">
            <v>2202104.5700000008</v>
          </cell>
        </row>
        <row r="198">
          <cell r="E198">
            <v>676506.87</v>
          </cell>
        </row>
        <row r="199">
          <cell r="A199" t="str">
            <v>58.73.02</v>
          </cell>
          <cell r="E199">
            <v>11233557.51</v>
          </cell>
        </row>
        <row r="200">
          <cell r="A200" t="str">
            <v>bs5a</v>
          </cell>
          <cell r="E200">
            <v>5551923076.2199984</v>
          </cell>
        </row>
        <row r="203">
          <cell r="A203" t="str">
            <v>24.10.07</v>
          </cell>
          <cell r="E203">
            <v>215882.9</v>
          </cell>
        </row>
        <row r="204">
          <cell r="A204" t="str">
            <v>24.10.10</v>
          </cell>
          <cell r="E204">
            <v>0</v>
          </cell>
        </row>
        <row r="205">
          <cell r="A205" t="str">
            <v>24.10.11</v>
          </cell>
          <cell r="E205">
            <v>8940.35</v>
          </cell>
        </row>
        <row r="206">
          <cell r="A206" t="str">
            <v>24.10.99</v>
          </cell>
          <cell r="E206">
            <v>98230.510000000009</v>
          </cell>
        </row>
        <row r="207">
          <cell r="A207" t="str">
            <v>24.20.01</v>
          </cell>
          <cell r="E207">
            <v>834539.23</v>
          </cell>
        </row>
        <row r="208">
          <cell r="A208" t="str">
            <v>24.30.00</v>
          </cell>
          <cell r="E208">
            <v>2319495.31</v>
          </cell>
        </row>
        <row r="209">
          <cell r="A209" t="str">
            <v>24.45.03</v>
          </cell>
          <cell r="E209">
            <v>0</v>
          </cell>
        </row>
        <row r="210">
          <cell r="A210" t="str">
            <v>24.45.31</v>
          </cell>
          <cell r="E210">
            <v>33828.15</v>
          </cell>
        </row>
        <row r="211">
          <cell r="A211" t="str">
            <v>24.45.32</v>
          </cell>
          <cell r="E211">
            <v>292900.59000000003</v>
          </cell>
        </row>
        <row r="212">
          <cell r="A212" t="str">
            <v>24.35.00</v>
          </cell>
          <cell r="E212">
            <v>0</v>
          </cell>
        </row>
        <row r="213">
          <cell r="A213" t="str">
            <v>24.45.33</v>
          </cell>
          <cell r="E213">
            <v>0</v>
          </cell>
        </row>
        <row r="214">
          <cell r="A214" t="str">
            <v>24.45.98</v>
          </cell>
          <cell r="E214">
            <v>8426393.2499999981</v>
          </cell>
        </row>
        <row r="215">
          <cell r="A215" t="str">
            <v>58.70.58</v>
          </cell>
          <cell r="E215">
            <v>0</v>
          </cell>
        </row>
        <row r="216">
          <cell r="A216" t="str">
            <v>bs5b</v>
          </cell>
          <cell r="E216">
            <v>12230210.289999997</v>
          </cell>
        </row>
        <row r="219">
          <cell r="A219" t="str">
            <v>27</v>
          </cell>
          <cell r="E219">
            <v>0</v>
          </cell>
        </row>
        <row r="220">
          <cell r="A220" t="str">
            <v>28</v>
          </cell>
          <cell r="E220">
            <v>0</v>
          </cell>
        </row>
        <row r="221">
          <cell r="A221" t="str">
            <v>bs5c</v>
          </cell>
          <cell r="E221">
            <v>0</v>
          </cell>
        </row>
        <row r="224">
          <cell r="A224" t="str">
            <v>30.89</v>
          </cell>
          <cell r="E224">
            <v>15097890.810000014</v>
          </cell>
        </row>
        <row r="225">
          <cell r="A225" t="str">
            <v>bs5d</v>
          </cell>
          <cell r="E225">
            <v>15097890.810000014</v>
          </cell>
        </row>
        <row r="228">
          <cell r="A228">
            <v>20</v>
          </cell>
          <cell r="E228">
            <v>243294598.94000003</v>
          </cell>
        </row>
        <row r="229">
          <cell r="A229" t="str">
            <v>58.70.20</v>
          </cell>
          <cell r="E229">
            <v>0</v>
          </cell>
        </row>
        <row r="230">
          <cell r="A230" t="str">
            <v>bs5f</v>
          </cell>
          <cell r="E230">
            <v>243294598.94000003</v>
          </cell>
        </row>
        <row r="232">
          <cell r="A232" t="str">
            <v>bs6</v>
          </cell>
          <cell r="E232">
            <v>-82081132.929869473</v>
          </cell>
        </row>
        <row r="233">
          <cell r="A233" t="str">
            <v>44.03.01</v>
          </cell>
          <cell r="E233">
            <v>0</v>
          </cell>
        </row>
        <row r="234">
          <cell r="A234" t="str">
            <v>44.03.03</v>
          </cell>
          <cell r="E234">
            <v>0</v>
          </cell>
        </row>
        <row r="235">
          <cell r="A235" t="str">
            <v>44.02.00</v>
          </cell>
          <cell r="E235">
            <v>-82081132.929869473</v>
          </cell>
        </row>
        <row r="236">
          <cell r="A236" t="str">
            <v>44.02.99</v>
          </cell>
          <cell r="E236">
            <v>0</v>
          </cell>
        </row>
        <row r="238">
          <cell r="A238" t="str">
            <v>bs7</v>
          </cell>
          <cell r="E238">
            <v>151912897.97</v>
          </cell>
        </row>
        <row r="240">
          <cell r="A240" t="str">
            <v>31.04.98</v>
          </cell>
          <cell r="E240">
            <v>-16870.18</v>
          </cell>
        </row>
        <row r="241">
          <cell r="A241" t="str">
            <v>31.04.00</v>
          </cell>
          <cell r="E241">
            <v>68910019.480000004</v>
          </cell>
        </row>
        <row r="242">
          <cell r="A242" t="str">
            <v>34.12.20.01</v>
          </cell>
          <cell r="E242">
            <v>12015440.869999999</v>
          </cell>
        </row>
        <row r="243">
          <cell r="A243" t="str">
            <v>34.12.10.07</v>
          </cell>
          <cell r="E243">
            <v>41048476.849999994</v>
          </cell>
        </row>
        <row r="244">
          <cell r="A244" t="str">
            <v>34.12.10.03</v>
          </cell>
          <cell r="E244">
            <v>0</v>
          </cell>
        </row>
        <row r="245">
          <cell r="A245" t="str">
            <v>34.12.98</v>
          </cell>
          <cell r="E245">
            <v>-1740259.4500000002</v>
          </cell>
        </row>
        <row r="246">
          <cell r="A246" t="str">
            <v>36.03.24</v>
          </cell>
          <cell r="E246">
            <v>509511.45999999996</v>
          </cell>
        </row>
        <row r="247">
          <cell r="A247" t="str">
            <v>bs7Α</v>
          </cell>
          <cell r="E247">
            <v>120726319.02999999</v>
          </cell>
        </row>
        <row r="249">
          <cell r="A249" t="str">
            <v>34.11.10</v>
          </cell>
          <cell r="E249">
            <v>0</v>
          </cell>
        </row>
        <row r="250">
          <cell r="A250" t="str">
            <v>34.11.11</v>
          </cell>
          <cell r="E250">
            <v>10285209.66</v>
          </cell>
        </row>
        <row r="251">
          <cell r="A251" t="str">
            <v>34.11.12</v>
          </cell>
          <cell r="E251">
            <v>5997075.0800000001</v>
          </cell>
        </row>
        <row r="252">
          <cell r="A252" t="str">
            <v>34.11.15</v>
          </cell>
          <cell r="E252">
            <v>0</v>
          </cell>
        </row>
        <row r="253">
          <cell r="A253" t="str">
            <v>34.11.98</v>
          </cell>
          <cell r="E253">
            <v>-31436.880000000001</v>
          </cell>
        </row>
        <row r="254">
          <cell r="A254" t="str">
            <v>36.03.31</v>
          </cell>
          <cell r="E254">
            <v>4931.49</v>
          </cell>
        </row>
        <row r="255">
          <cell r="A255" t="str">
            <v>36.03.38</v>
          </cell>
          <cell r="E255">
            <v>106273.97</v>
          </cell>
        </row>
        <row r="256">
          <cell r="A256" t="str">
            <v>bs7B</v>
          </cell>
          <cell r="E256">
            <v>16362053.32</v>
          </cell>
        </row>
        <row r="258">
          <cell r="A258" t="str">
            <v>34.19.01</v>
          </cell>
          <cell r="E258">
            <v>11641267.58</v>
          </cell>
        </row>
        <row r="259">
          <cell r="A259" t="str">
            <v>34.19.03</v>
          </cell>
          <cell r="E259">
            <v>-16403.04</v>
          </cell>
        </row>
        <row r="260">
          <cell r="A260" t="str">
            <v>34.19.98.00</v>
          </cell>
          <cell r="E260">
            <v>-253499.42</v>
          </cell>
        </row>
        <row r="261">
          <cell r="A261" t="str">
            <v>34.19.98.01</v>
          </cell>
          <cell r="E261">
            <v>4842.84</v>
          </cell>
        </row>
        <row r="262">
          <cell r="A262" t="str">
            <v>34.19.05</v>
          </cell>
          <cell r="E262">
            <v>2999784.74</v>
          </cell>
        </row>
        <row r="263">
          <cell r="A263" t="str">
            <v>34.19.98.02</v>
          </cell>
          <cell r="E263">
            <v>-29773.59</v>
          </cell>
        </row>
        <row r="264">
          <cell r="A264" t="str">
            <v>36.03.35</v>
          </cell>
          <cell r="E264">
            <v>192251.51</v>
          </cell>
        </row>
        <row r="265">
          <cell r="A265" t="str">
            <v>bs7C</v>
          </cell>
          <cell r="E265">
            <v>14538470.620000001</v>
          </cell>
        </row>
        <row r="267">
          <cell r="A267" t="str">
            <v>34.01.07</v>
          </cell>
          <cell r="E267">
            <v>0</v>
          </cell>
        </row>
        <row r="268">
          <cell r="A268" t="str">
            <v>bs7D</v>
          </cell>
          <cell r="E268">
            <v>0</v>
          </cell>
        </row>
        <row r="270">
          <cell r="A270" t="str">
            <v>17.01.01.03</v>
          </cell>
          <cell r="E270">
            <v>0</v>
          </cell>
        </row>
        <row r="271">
          <cell r="A271" t="str">
            <v>17.10.00</v>
          </cell>
          <cell r="E271">
            <v>354000</v>
          </cell>
        </row>
        <row r="272">
          <cell r="A272" t="str">
            <v>17.10.99</v>
          </cell>
          <cell r="E272">
            <v>-74000</v>
          </cell>
        </row>
        <row r="273">
          <cell r="A273" t="str">
            <v>17.13.03</v>
          </cell>
          <cell r="E273">
            <v>1607.64</v>
          </cell>
        </row>
        <row r="274">
          <cell r="A274" t="str">
            <v>17.13.99</v>
          </cell>
          <cell r="E274">
            <v>4447.3599999999997</v>
          </cell>
        </row>
        <row r="275">
          <cell r="A275" t="str">
            <v>bs7E</v>
          </cell>
          <cell r="E275">
            <v>286055</v>
          </cell>
        </row>
        <row r="277">
          <cell r="A277" t="str">
            <v>34.99.98</v>
          </cell>
          <cell r="E277">
            <v>0</v>
          </cell>
        </row>
        <row r="278">
          <cell r="A278" t="str">
            <v>bs7F</v>
          </cell>
          <cell r="E278">
            <v>0</v>
          </cell>
        </row>
        <row r="280">
          <cell r="A280" t="str">
            <v>bs7a</v>
          </cell>
          <cell r="E280">
            <v>926879360.38999987</v>
          </cell>
        </row>
        <row r="282">
          <cell r="A282" t="str">
            <v>34.12.07</v>
          </cell>
          <cell r="E282">
            <v>488424110.19999999</v>
          </cell>
        </row>
        <row r="283">
          <cell r="A283" t="str">
            <v>36.03.37</v>
          </cell>
          <cell r="E283">
            <v>6333204.1200000001</v>
          </cell>
        </row>
        <row r="284">
          <cell r="A284" t="str">
            <v>31.05.00</v>
          </cell>
          <cell r="E284">
            <v>76062410.5</v>
          </cell>
        </row>
        <row r="285">
          <cell r="A285" t="str">
            <v>39.90.10</v>
          </cell>
          <cell r="E285">
            <v>-468216.64</v>
          </cell>
        </row>
        <row r="286">
          <cell r="A286" t="str">
            <v>bs7aA</v>
          </cell>
          <cell r="E286">
            <v>570351508.17999995</v>
          </cell>
        </row>
        <row r="288">
          <cell r="A288" t="str">
            <v>34.11.07</v>
          </cell>
          <cell r="E288">
            <v>176948026.40000001</v>
          </cell>
        </row>
        <row r="289">
          <cell r="A289" t="str">
            <v>36.03.33</v>
          </cell>
          <cell r="E289">
            <v>2469573.0099999998</v>
          </cell>
        </row>
        <row r="290">
          <cell r="A290" t="str">
            <v>bs7aΒ</v>
          </cell>
          <cell r="E290">
            <v>179417599.41</v>
          </cell>
        </row>
        <row r="292">
          <cell r="A292" t="str">
            <v>34.19.07</v>
          </cell>
          <cell r="E292">
            <v>174890666.19999999</v>
          </cell>
        </row>
        <row r="293">
          <cell r="A293" t="str">
            <v>36.03.36</v>
          </cell>
          <cell r="E293">
            <v>2219586.6</v>
          </cell>
        </row>
        <row r="294">
          <cell r="E294">
            <v>177110252.79999998</v>
          </cell>
        </row>
        <row r="296">
          <cell r="A296" t="str">
            <v>bs7bA</v>
          </cell>
          <cell r="E296">
            <v>-1390967</v>
          </cell>
        </row>
        <row r="297">
          <cell r="A297" t="str">
            <v>44.02.02</v>
          </cell>
          <cell r="E297">
            <v>-1390967</v>
          </cell>
        </row>
        <row r="300">
          <cell r="A300" t="str">
            <v>bs8</v>
          </cell>
          <cell r="E300">
            <v>9.9999979138374329E-3</v>
          </cell>
        </row>
        <row r="301">
          <cell r="A301" t="str">
            <v>17.00.01</v>
          </cell>
          <cell r="E301">
            <v>3141462.0399999991</v>
          </cell>
        </row>
        <row r="302">
          <cell r="A302" t="str">
            <v>17.00.98</v>
          </cell>
          <cell r="E302">
            <v>-3141462.0300000003</v>
          </cell>
        </row>
        <row r="303">
          <cell r="A303" t="str">
            <v>17.11.98</v>
          </cell>
          <cell r="E303">
            <v>0</v>
          </cell>
        </row>
        <row r="304">
          <cell r="A304" t="str">
            <v>44.12.01</v>
          </cell>
          <cell r="E304">
            <v>0</v>
          </cell>
        </row>
        <row r="305">
          <cell r="E305">
            <v>9.9999988451600075E-3</v>
          </cell>
        </row>
        <row r="307">
          <cell r="A307" t="str">
            <v>bs8a</v>
          </cell>
          <cell r="E307">
            <v>11260.580000000344</v>
          </cell>
        </row>
        <row r="308">
          <cell r="A308" t="str">
            <v>17.10.01</v>
          </cell>
          <cell r="E308">
            <v>11260.580000000344</v>
          </cell>
        </row>
        <row r="310">
          <cell r="A310" t="str">
            <v>bs9</v>
          </cell>
          <cell r="E310">
            <v>10181190.649999995</v>
          </cell>
        </row>
        <row r="312">
          <cell r="A312" t="str">
            <v>10.00.00</v>
          </cell>
          <cell r="E312">
            <v>0</v>
          </cell>
        </row>
        <row r="313">
          <cell r="A313" t="str">
            <v>10.90.01</v>
          </cell>
          <cell r="E313">
            <v>0</v>
          </cell>
        </row>
        <row r="314">
          <cell r="A314" t="str">
            <v>11.90.01</v>
          </cell>
          <cell r="E314">
            <v>0</v>
          </cell>
        </row>
        <row r="315">
          <cell r="A315" t="str">
            <v>11.00.01</v>
          </cell>
          <cell r="E315">
            <v>105822.98</v>
          </cell>
        </row>
        <row r="316">
          <cell r="A316" t="str">
            <v>11.99.00</v>
          </cell>
          <cell r="E316">
            <v>-94009.48</v>
          </cell>
        </row>
        <row r="317">
          <cell r="A317" t="str">
            <v>11.00.00</v>
          </cell>
          <cell r="E317">
            <v>0</v>
          </cell>
        </row>
        <row r="318">
          <cell r="A318" t="str">
            <v>11.07.00</v>
          </cell>
          <cell r="E318">
            <v>14984158.059999999</v>
          </cell>
        </row>
        <row r="319">
          <cell r="A319" t="str">
            <v>11.99.01</v>
          </cell>
          <cell r="E319">
            <v>0.2</v>
          </cell>
        </row>
        <row r="320">
          <cell r="A320" t="str">
            <v>11.99.07</v>
          </cell>
          <cell r="E320">
            <v>-8026996.9199999999</v>
          </cell>
        </row>
        <row r="321">
          <cell r="A321" t="str">
            <v>bs9a</v>
          </cell>
          <cell r="E321">
            <v>6968974.839999998</v>
          </cell>
        </row>
        <row r="324">
          <cell r="A324" t="str">
            <v>14.00.00</v>
          </cell>
          <cell r="E324">
            <v>2158193.1399999997</v>
          </cell>
        </row>
        <row r="325">
          <cell r="A325" t="str">
            <v>14.00.01</v>
          </cell>
          <cell r="E325">
            <v>447890.27000000014</v>
          </cell>
        </row>
        <row r="326">
          <cell r="A326" t="str">
            <v>14.00.02</v>
          </cell>
          <cell r="E326">
            <v>1447.69</v>
          </cell>
        </row>
        <row r="327">
          <cell r="A327" t="str">
            <v>14.02.00</v>
          </cell>
          <cell r="E327">
            <v>17072.27</v>
          </cell>
        </row>
        <row r="328">
          <cell r="A328" t="str">
            <v>14.03.00</v>
          </cell>
          <cell r="E328">
            <v>1589228.2999999998</v>
          </cell>
        </row>
        <row r="329">
          <cell r="A329" t="str">
            <v>14.03.01</v>
          </cell>
          <cell r="E329">
            <v>2935875.2900000014</v>
          </cell>
        </row>
        <row r="330">
          <cell r="A330" t="str">
            <v>14.03.02</v>
          </cell>
          <cell r="E330">
            <v>63844.79</v>
          </cell>
        </row>
        <row r="331">
          <cell r="A331" t="str">
            <v>14.08.00</v>
          </cell>
          <cell r="E331">
            <v>358275.18000000011</v>
          </cell>
        </row>
        <row r="332">
          <cell r="A332" t="str">
            <v>14.09.00</v>
          </cell>
          <cell r="E332">
            <v>1710591.6799999997</v>
          </cell>
        </row>
        <row r="333">
          <cell r="A333" t="str">
            <v>14.99.00</v>
          </cell>
          <cell r="E333">
            <v>-1264448.0599999996</v>
          </cell>
        </row>
        <row r="334">
          <cell r="A334" t="str">
            <v>14.99.01</v>
          </cell>
          <cell r="E334">
            <v>-1447.64</v>
          </cell>
        </row>
        <row r="335">
          <cell r="A335" t="str">
            <v>14.99.02</v>
          </cell>
          <cell r="E335">
            <v>-17072.25</v>
          </cell>
        </row>
        <row r="336">
          <cell r="A336" t="str">
            <v>14.99.03</v>
          </cell>
          <cell r="E336">
            <v>-1326755.6300000001</v>
          </cell>
        </row>
        <row r="337">
          <cell r="A337" t="str">
            <v>14.99.04</v>
          </cell>
          <cell r="E337">
            <v>-1829434.340000001</v>
          </cell>
        </row>
        <row r="338">
          <cell r="A338" t="str">
            <v>14.99.05</v>
          </cell>
          <cell r="E338">
            <v>-61748.92</v>
          </cell>
        </row>
        <row r="339">
          <cell r="A339" t="str">
            <v>14.99.08</v>
          </cell>
          <cell r="E339">
            <v>-344104.40000000008</v>
          </cell>
        </row>
        <row r="340">
          <cell r="A340" t="str">
            <v>14.99.09</v>
          </cell>
          <cell r="E340">
            <v>-1033344.7600000001</v>
          </cell>
        </row>
        <row r="341">
          <cell r="A341" t="str">
            <v>14.99.10</v>
          </cell>
          <cell r="E341">
            <v>-193699.43000000002</v>
          </cell>
        </row>
        <row r="342">
          <cell r="A342" t="str">
            <v>bs9b</v>
          </cell>
          <cell r="E342">
            <v>3210363.1799999988</v>
          </cell>
        </row>
        <row r="345">
          <cell r="A345" t="str">
            <v>13.01.00</v>
          </cell>
          <cell r="E345">
            <v>2925.2</v>
          </cell>
        </row>
        <row r="346">
          <cell r="A346" t="str">
            <v>13.99.01</v>
          </cell>
          <cell r="E346">
            <v>-1072.57</v>
          </cell>
        </row>
        <row r="347">
          <cell r="A347" t="str">
            <v>bs9c</v>
          </cell>
          <cell r="E347">
            <v>1852.6299999999999</v>
          </cell>
        </row>
        <row r="349">
          <cell r="A349" t="str">
            <v>15.19.00</v>
          </cell>
          <cell r="E349">
            <v>0</v>
          </cell>
        </row>
        <row r="351">
          <cell r="A351" t="str">
            <v>bs10</v>
          </cell>
          <cell r="E351">
            <v>0</v>
          </cell>
        </row>
        <row r="352">
          <cell r="A352" t="str">
            <v>10.90.00</v>
          </cell>
          <cell r="E352">
            <v>0</v>
          </cell>
        </row>
        <row r="353">
          <cell r="A353" t="str">
            <v>11.90.00</v>
          </cell>
          <cell r="E353">
            <v>0</v>
          </cell>
        </row>
        <row r="354">
          <cell r="E354">
            <v>0</v>
          </cell>
        </row>
        <row r="356">
          <cell r="A356" t="str">
            <v>bs11</v>
          </cell>
          <cell r="E356">
            <v>10471193.507708546</v>
          </cell>
        </row>
        <row r="357">
          <cell r="A357" t="str">
            <v>16.11.00</v>
          </cell>
          <cell r="E357">
            <v>22801224.879999999</v>
          </cell>
        </row>
        <row r="358">
          <cell r="A358" t="str">
            <v>16.99.11</v>
          </cell>
          <cell r="E358">
            <v>-14688972.809999999</v>
          </cell>
        </row>
        <row r="359">
          <cell r="E359">
            <v>8112252.0700000003</v>
          </cell>
        </row>
        <row r="361">
          <cell r="E361">
            <v>4054684.3775448548</v>
          </cell>
        </row>
        <row r="362">
          <cell r="E362">
            <v>-1695742.9398363053</v>
          </cell>
        </row>
        <row r="363">
          <cell r="E363">
            <v>2358941.4377085492</v>
          </cell>
        </row>
        <row r="365">
          <cell r="A365" t="str">
            <v>bs11a</v>
          </cell>
          <cell r="E365">
            <v>16547802.770000001</v>
          </cell>
        </row>
        <row r="367">
          <cell r="A367" t="str">
            <v>11.98.00</v>
          </cell>
          <cell r="E367">
            <v>31286998.330000002</v>
          </cell>
        </row>
        <row r="368">
          <cell r="A368" t="str">
            <v>11.99.98</v>
          </cell>
          <cell r="E368">
            <v>-15955523.430000003</v>
          </cell>
        </row>
        <row r="369">
          <cell r="E369">
            <v>15331474.899999999</v>
          </cell>
        </row>
        <row r="373">
          <cell r="A373" t="str">
            <v>13.98.00</v>
          </cell>
          <cell r="E373">
            <v>2311384.2199999997</v>
          </cell>
        </row>
        <row r="374">
          <cell r="A374" t="str">
            <v>13.99.98</v>
          </cell>
          <cell r="E374">
            <v>-1095056.3500000001</v>
          </cell>
        </row>
        <row r="375">
          <cell r="E375">
            <v>1216327.8699999996</v>
          </cell>
        </row>
        <row r="377">
          <cell r="A377" t="str">
            <v>bs12</v>
          </cell>
          <cell r="E377">
            <v>16160885.783675406</v>
          </cell>
        </row>
        <row r="378">
          <cell r="A378" t="str">
            <v>18.54</v>
          </cell>
          <cell r="E378">
            <v>16160885.783675406</v>
          </cell>
        </row>
        <row r="380">
          <cell r="A380" t="str">
            <v>bs15</v>
          </cell>
          <cell r="E380">
            <v>189544488.32999995</v>
          </cell>
        </row>
        <row r="381">
          <cell r="A381" t="str">
            <v>38.11.00</v>
          </cell>
          <cell r="E381">
            <v>57980000</v>
          </cell>
        </row>
        <row r="382">
          <cell r="A382" t="str">
            <v>38.11.01</v>
          </cell>
          <cell r="E382">
            <v>288000</v>
          </cell>
        </row>
        <row r="383">
          <cell r="A383" t="str">
            <v>39.89.10</v>
          </cell>
          <cell r="E383">
            <v>3362465.2</v>
          </cell>
        </row>
        <row r="384">
          <cell r="A384" t="str">
            <v>39.89.12</v>
          </cell>
          <cell r="E384">
            <v>0</v>
          </cell>
        </row>
        <row r="385">
          <cell r="A385" t="str">
            <v>39.89.98</v>
          </cell>
          <cell r="E385">
            <v>592765.19999999995</v>
          </cell>
        </row>
        <row r="386">
          <cell r="A386" t="str">
            <v>39.90.04</v>
          </cell>
          <cell r="E386">
            <v>2620158.79</v>
          </cell>
        </row>
        <row r="387">
          <cell r="A387" t="str">
            <v>59.98.05</v>
          </cell>
          <cell r="E387">
            <v>215547.31</v>
          </cell>
        </row>
        <row r="388">
          <cell r="E388">
            <v>65058936.500000007</v>
          </cell>
        </row>
        <row r="390">
          <cell r="A390" t="str">
            <v>17.01.01.00</v>
          </cell>
          <cell r="E390">
            <v>11439533</v>
          </cell>
        </row>
        <row r="391">
          <cell r="A391" t="str">
            <v>17.01.01.01</v>
          </cell>
          <cell r="E391">
            <v>8043799</v>
          </cell>
        </row>
        <row r="392">
          <cell r="A392" t="str">
            <v>17.01.01.02</v>
          </cell>
          <cell r="E392">
            <v>0</v>
          </cell>
        </row>
        <row r="393">
          <cell r="A393" t="str">
            <v>17.01.01.04</v>
          </cell>
          <cell r="E393">
            <v>1250000</v>
          </cell>
        </row>
        <row r="394">
          <cell r="E394">
            <v>20733332</v>
          </cell>
        </row>
        <row r="396">
          <cell r="A396" t="str">
            <v>18.11</v>
          </cell>
          <cell r="E396">
            <v>1779089.3900000001</v>
          </cell>
        </row>
        <row r="397">
          <cell r="A397" t="str">
            <v>30.06.01</v>
          </cell>
          <cell r="E397">
            <v>3010680.0100000007</v>
          </cell>
        </row>
        <row r="398">
          <cell r="A398" t="str">
            <v>30.06.02</v>
          </cell>
          <cell r="E398">
            <v>379210.88000000006</v>
          </cell>
        </row>
        <row r="399">
          <cell r="A399" t="str">
            <v>30.30.00</v>
          </cell>
          <cell r="E399">
            <v>15596631.739999995</v>
          </cell>
        </row>
        <row r="400">
          <cell r="A400" t="str">
            <v>35.01.00</v>
          </cell>
          <cell r="E400">
            <v>0</v>
          </cell>
        </row>
        <row r="401">
          <cell r="A401" t="str">
            <v>35.01.01</v>
          </cell>
          <cell r="E401">
            <v>0</v>
          </cell>
        </row>
        <row r="402">
          <cell r="A402" t="str">
            <v>35.01.02</v>
          </cell>
          <cell r="E402">
            <v>-1040.5400000000002</v>
          </cell>
        </row>
        <row r="403">
          <cell r="A403" t="str">
            <v>36.91.00</v>
          </cell>
          <cell r="E403">
            <v>53063370</v>
          </cell>
        </row>
        <row r="404">
          <cell r="A404" t="str">
            <v>39.00.00</v>
          </cell>
          <cell r="E404">
            <v>1105639.9099999999</v>
          </cell>
        </row>
        <row r="405">
          <cell r="A405" t="str">
            <v>39.11.00</v>
          </cell>
          <cell r="E405">
            <v>0</v>
          </cell>
        </row>
        <row r="406">
          <cell r="A406" t="str">
            <v>39.89.97</v>
          </cell>
          <cell r="E406">
            <v>728993.02</v>
          </cell>
        </row>
        <row r="407">
          <cell r="A407" t="str">
            <v>39.89.99</v>
          </cell>
          <cell r="E407">
            <v>7663022.6700000027</v>
          </cell>
        </row>
        <row r="408">
          <cell r="A408" t="str">
            <v>39.90.00</v>
          </cell>
          <cell r="E408">
            <v>0</v>
          </cell>
        </row>
        <row r="409">
          <cell r="A409" t="str">
            <v>39.90.01</v>
          </cell>
          <cell r="E409">
            <v>66724.06</v>
          </cell>
        </row>
        <row r="410">
          <cell r="A410" t="str">
            <v>39.90.03</v>
          </cell>
          <cell r="E410">
            <v>2027012.44</v>
          </cell>
        </row>
        <row r="411">
          <cell r="A411" t="str">
            <v>39.90.05</v>
          </cell>
          <cell r="E411">
            <v>-636.63</v>
          </cell>
        </row>
        <row r="412">
          <cell r="A412" t="str">
            <v>39.90.06</v>
          </cell>
          <cell r="E412">
            <v>-7470.75</v>
          </cell>
        </row>
        <row r="413">
          <cell r="A413" t="str">
            <v>39.91.00</v>
          </cell>
          <cell r="E413">
            <v>0</v>
          </cell>
        </row>
        <row r="414">
          <cell r="A414" t="str">
            <v>39.91.01</v>
          </cell>
          <cell r="E414">
            <v>0</v>
          </cell>
        </row>
        <row r="415">
          <cell r="A415" t="str">
            <v>39.91.02</v>
          </cell>
          <cell r="E415">
            <v>0</v>
          </cell>
        </row>
        <row r="416">
          <cell r="A416" t="str">
            <v>39.91.03</v>
          </cell>
          <cell r="E416">
            <v>-433.8</v>
          </cell>
        </row>
        <row r="417">
          <cell r="A417" t="str">
            <v>39.93.00</v>
          </cell>
          <cell r="E417">
            <v>1608076.06</v>
          </cell>
        </row>
        <row r="418">
          <cell r="A418" t="str">
            <v>39.97.01</v>
          </cell>
          <cell r="E418">
            <v>0</v>
          </cell>
        </row>
        <row r="419">
          <cell r="A419" t="str">
            <v>48.00</v>
          </cell>
          <cell r="E419">
            <v>0</v>
          </cell>
        </row>
        <row r="420">
          <cell r="A420" t="str">
            <v>59.05.00</v>
          </cell>
          <cell r="E420">
            <v>4541.8900000000003</v>
          </cell>
        </row>
        <row r="421">
          <cell r="A421" t="str">
            <v>59.43.00</v>
          </cell>
          <cell r="E421">
            <v>349335.19</v>
          </cell>
        </row>
        <row r="422">
          <cell r="A422" t="str">
            <v>59.43.01</v>
          </cell>
          <cell r="E422">
            <v>563.83999999999992</v>
          </cell>
        </row>
        <row r="423">
          <cell r="A423" t="str">
            <v>59.43.02</v>
          </cell>
          <cell r="E423">
            <v>31638.379999999997</v>
          </cell>
        </row>
        <row r="424">
          <cell r="A424" t="str">
            <v>59.43.03</v>
          </cell>
          <cell r="E424">
            <v>5802.41</v>
          </cell>
        </row>
        <row r="425">
          <cell r="A425" t="str">
            <v>59.98.00</v>
          </cell>
          <cell r="E425">
            <v>14058.900000000001</v>
          </cell>
        </row>
        <row r="426">
          <cell r="A426" t="str">
            <v>59.98.06</v>
          </cell>
          <cell r="E426">
            <v>75165.919999999998</v>
          </cell>
        </row>
        <row r="427">
          <cell r="A427" t="str">
            <v>59.98.07</v>
          </cell>
          <cell r="E427">
            <v>14092877.289999999</v>
          </cell>
        </row>
        <row r="428">
          <cell r="A428" t="str">
            <v>59.91.01</v>
          </cell>
          <cell r="E428">
            <v>0</v>
          </cell>
        </row>
        <row r="429">
          <cell r="A429" t="str">
            <v>59.91.02</v>
          </cell>
          <cell r="E429">
            <v>0</v>
          </cell>
        </row>
        <row r="430">
          <cell r="A430" t="str">
            <v>59.92.02</v>
          </cell>
          <cell r="E430">
            <v>150</v>
          </cell>
        </row>
        <row r="431">
          <cell r="A431" t="str">
            <v>59.92.08</v>
          </cell>
          <cell r="E431">
            <v>0</v>
          </cell>
        </row>
        <row r="432">
          <cell r="E432">
            <v>101593002.28</v>
          </cell>
        </row>
        <row r="434">
          <cell r="A434" t="str">
            <v>30.06.03</v>
          </cell>
          <cell r="E434">
            <v>-40059.37999999756</v>
          </cell>
        </row>
        <row r="435">
          <cell r="A435" t="str">
            <v>39.13.00</v>
          </cell>
          <cell r="E435">
            <v>0</v>
          </cell>
        </row>
        <row r="436">
          <cell r="A436" t="str">
            <v>39.13.01</v>
          </cell>
          <cell r="E436">
            <v>0</v>
          </cell>
        </row>
        <row r="437">
          <cell r="A437" t="str">
            <v>39.13.02</v>
          </cell>
          <cell r="E437">
            <v>0</v>
          </cell>
        </row>
        <row r="438">
          <cell r="A438" t="str">
            <v>39.13.03</v>
          </cell>
          <cell r="E438">
            <v>0</v>
          </cell>
        </row>
        <row r="439">
          <cell r="A439" t="str">
            <v>39.13.04</v>
          </cell>
          <cell r="E439">
            <v>0</v>
          </cell>
        </row>
        <row r="440">
          <cell r="A440" t="str">
            <v>39.13.05</v>
          </cell>
          <cell r="E440">
            <v>0</v>
          </cell>
        </row>
        <row r="441">
          <cell r="A441" t="str">
            <v>39.13.06</v>
          </cell>
          <cell r="E441">
            <v>0</v>
          </cell>
        </row>
        <row r="442">
          <cell r="A442" t="str">
            <v>39.13.07</v>
          </cell>
          <cell r="E442">
            <v>0</v>
          </cell>
        </row>
        <row r="443">
          <cell r="A443" t="str">
            <v>39.13.11</v>
          </cell>
          <cell r="E443">
            <v>9689.0099999999984</v>
          </cell>
        </row>
        <row r="444">
          <cell r="A444" t="str">
            <v>39.18.03</v>
          </cell>
          <cell r="E444">
            <v>300072.32000000001</v>
          </cell>
        </row>
        <row r="445">
          <cell r="A445" t="str">
            <v>bs15B</v>
          </cell>
          <cell r="E445">
            <v>269701.95000000246</v>
          </cell>
        </row>
        <row r="447">
          <cell r="A447" t="str">
            <v>36.00.00</v>
          </cell>
          <cell r="E447">
            <v>31004.649999999994</v>
          </cell>
        </row>
        <row r="448">
          <cell r="A448" t="str">
            <v>36.01.00</v>
          </cell>
          <cell r="E448">
            <v>2811.1</v>
          </cell>
        </row>
        <row r="449">
          <cell r="A449" t="str">
            <v>36.04.03.03</v>
          </cell>
          <cell r="E449">
            <v>0</v>
          </cell>
        </row>
        <row r="450">
          <cell r="A450" t="str">
            <v>36.89.00</v>
          </cell>
          <cell r="E450">
            <v>1789.17</v>
          </cell>
        </row>
        <row r="451">
          <cell r="A451" t="str">
            <v>56.90</v>
          </cell>
          <cell r="E451">
            <v>0</v>
          </cell>
        </row>
        <row r="452">
          <cell r="A452" t="str">
            <v>56.91</v>
          </cell>
          <cell r="E452">
            <v>10282.369999999999</v>
          </cell>
        </row>
        <row r="453">
          <cell r="A453" t="str">
            <v>58.60.03</v>
          </cell>
          <cell r="E453">
            <v>0</v>
          </cell>
        </row>
        <row r="454">
          <cell r="A454" t="str">
            <v>58.61.02</v>
          </cell>
          <cell r="E454">
            <v>772.5</v>
          </cell>
        </row>
        <row r="455">
          <cell r="A455" t="str">
            <v>58.62.00</v>
          </cell>
          <cell r="E455">
            <v>131547.97</v>
          </cell>
        </row>
        <row r="456">
          <cell r="A456" t="str">
            <v>58.62.01</v>
          </cell>
          <cell r="E456">
            <v>0</v>
          </cell>
        </row>
        <row r="457">
          <cell r="A457" t="str">
            <v>58.62.02</v>
          </cell>
          <cell r="E457">
            <v>0</v>
          </cell>
        </row>
        <row r="458">
          <cell r="A458" t="str">
            <v>58.62.03</v>
          </cell>
          <cell r="E458">
            <v>1046448.9700000001</v>
          </cell>
        </row>
        <row r="459">
          <cell r="A459" t="str">
            <v>58.62.04</v>
          </cell>
          <cell r="E459">
            <v>56141.460000000006</v>
          </cell>
        </row>
        <row r="460">
          <cell r="A460" t="str">
            <v>58.62.05</v>
          </cell>
          <cell r="E460">
            <v>0</v>
          </cell>
        </row>
        <row r="461">
          <cell r="A461" t="str">
            <v>58.62.06</v>
          </cell>
          <cell r="E461">
            <v>0</v>
          </cell>
        </row>
        <row r="462">
          <cell r="A462" t="str">
            <v>58.62.07</v>
          </cell>
          <cell r="E462">
            <v>0</v>
          </cell>
        </row>
        <row r="463">
          <cell r="A463" t="str">
            <v>58.62.12</v>
          </cell>
          <cell r="E463">
            <v>0</v>
          </cell>
        </row>
        <row r="464">
          <cell r="A464" t="str">
            <v>58.62.13</v>
          </cell>
          <cell r="E464">
            <v>168131.02000000002</v>
          </cell>
        </row>
        <row r="465">
          <cell r="A465" t="str">
            <v>58.62.14</v>
          </cell>
          <cell r="E465">
            <v>39800.060000000005</v>
          </cell>
        </row>
        <row r="466">
          <cell r="A466" t="str">
            <v>58.63.01</v>
          </cell>
          <cell r="E466">
            <v>298950.42</v>
          </cell>
        </row>
        <row r="467">
          <cell r="A467" t="str">
            <v>58.64.05</v>
          </cell>
          <cell r="E467">
            <v>0</v>
          </cell>
        </row>
        <row r="468">
          <cell r="A468" t="str">
            <v>58.64.06</v>
          </cell>
          <cell r="E468">
            <v>0</v>
          </cell>
        </row>
        <row r="469">
          <cell r="A469" t="str">
            <v>58.64.07</v>
          </cell>
          <cell r="E469">
            <v>0</v>
          </cell>
        </row>
        <row r="470">
          <cell r="A470" t="str">
            <v>58.64.08</v>
          </cell>
          <cell r="E470">
            <v>14013.19</v>
          </cell>
        </row>
        <row r="471">
          <cell r="A471" t="str">
            <v>58.64.09</v>
          </cell>
          <cell r="E471">
            <v>12822.72</v>
          </cell>
        </row>
        <row r="472">
          <cell r="A472" t="str">
            <v>58.64.10</v>
          </cell>
          <cell r="E472">
            <v>0</v>
          </cell>
        </row>
        <row r="473">
          <cell r="A473" t="str">
            <v>58.64.13</v>
          </cell>
          <cell r="E473">
            <v>0</v>
          </cell>
        </row>
        <row r="474">
          <cell r="A474" t="str">
            <v>58.64.14</v>
          </cell>
          <cell r="E474">
            <v>0</v>
          </cell>
        </row>
        <row r="475">
          <cell r="A475" t="str">
            <v>58.64.23</v>
          </cell>
          <cell r="E475">
            <v>0</v>
          </cell>
        </row>
        <row r="476">
          <cell r="A476" t="str">
            <v>58.64.24</v>
          </cell>
          <cell r="E476">
            <v>75000</v>
          </cell>
        </row>
        <row r="477">
          <cell r="A477" t="str">
            <v>58.64.25</v>
          </cell>
          <cell r="E477">
            <v>0</v>
          </cell>
        </row>
        <row r="478">
          <cell r="A478" t="str">
            <v>58.64.26</v>
          </cell>
          <cell r="E478">
            <v>0</v>
          </cell>
        </row>
        <row r="479">
          <cell r="A479" t="str">
            <v>58.64.27</v>
          </cell>
          <cell r="E479">
            <v>0</v>
          </cell>
        </row>
        <row r="480">
          <cell r="A480" t="str">
            <v>58.64.29</v>
          </cell>
          <cell r="E480">
            <v>0</v>
          </cell>
        </row>
        <row r="481">
          <cell r="E481">
            <v>1889515.5999999999</v>
          </cell>
        </row>
        <row r="483">
          <cell r="A483" t="str">
            <v>bs16</v>
          </cell>
          <cell r="E483">
            <v>-101607.76</v>
          </cell>
        </row>
        <row r="484">
          <cell r="A484" t="str">
            <v>44.03.00</v>
          </cell>
          <cell r="E484">
            <v>-101607.76</v>
          </cell>
        </row>
        <row r="486">
          <cell r="A486" t="str">
            <v>bs18</v>
          </cell>
          <cell r="E486">
            <v>0</v>
          </cell>
        </row>
        <row r="487">
          <cell r="A487" t="str">
            <v>17.11.04</v>
          </cell>
          <cell r="E487">
            <v>0</v>
          </cell>
        </row>
        <row r="488">
          <cell r="E488">
            <v>0</v>
          </cell>
        </row>
        <row r="490">
          <cell r="E490">
            <v>8675686334.8015118</v>
          </cell>
        </row>
        <row r="491">
          <cell r="E491">
            <v>6.67572021484375E-5</v>
          </cell>
        </row>
        <row r="493">
          <cell r="E493">
            <v>8675686334.8015118</v>
          </cell>
        </row>
        <row r="495">
          <cell r="E495">
            <v>0</v>
          </cell>
        </row>
        <row r="498">
          <cell r="E498">
            <v>9058638993.0299969</v>
          </cell>
        </row>
        <row r="499">
          <cell r="E499">
            <v>-382952658.22848511</v>
          </cell>
        </row>
        <row r="500">
          <cell r="E500">
            <v>0</v>
          </cell>
        </row>
      </sheetData>
      <sheetData sheetId="3">
        <row r="1">
          <cell r="A1">
            <v>1</v>
          </cell>
        </row>
        <row r="3">
          <cell r="E3" t="str">
            <v>ΣΥΝΟΛΟ</v>
          </cell>
        </row>
        <row r="4">
          <cell r="A4" t="str">
            <v>bs18</v>
          </cell>
          <cell r="E4">
            <v>0</v>
          </cell>
        </row>
        <row r="5">
          <cell r="E5" t="str">
            <v xml:space="preserve"> </v>
          </cell>
        </row>
        <row r="6">
          <cell r="A6" t="str">
            <v>52.04.02</v>
          </cell>
          <cell r="E6">
            <v>0</v>
          </cell>
        </row>
        <row r="7">
          <cell r="A7" t="str">
            <v>58.65.13</v>
          </cell>
          <cell r="E7">
            <v>0</v>
          </cell>
        </row>
        <row r="8">
          <cell r="A8" t="str">
            <v>38.06.00</v>
          </cell>
          <cell r="E8">
            <v>0</v>
          </cell>
        </row>
        <row r="9">
          <cell r="E9">
            <v>0</v>
          </cell>
        </row>
        <row r="11">
          <cell r="A11" t="str">
            <v>bs19</v>
          </cell>
          <cell r="E11">
            <v>299324587.33999997</v>
          </cell>
        </row>
        <row r="12">
          <cell r="E12" t="str">
            <v xml:space="preserve"> </v>
          </cell>
        </row>
        <row r="13">
          <cell r="A13" t="str">
            <v>50.04.00</v>
          </cell>
          <cell r="E13">
            <v>278834.02999999997</v>
          </cell>
        </row>
        <row r="14">
          <cell r="A14" t="str">
            <v>50.04.01</v>
          </cell>
          <cell r="E14">
            <v>894306.45</v>
          </cell>
        </row>
        <row r="15">
          <cell r="A15" t="str">
            <v>58.65.74</v>
          </cell>
          <cell r="E15">
            <v>0.02</v>
          </cell>
        </row>
        <row r="16">
          <cell r="A16" t="str">
            <v>bs19a</v>
          </cell>
          <cell r="E16">
            <v>1173140.5</v>
          </cell>
        </row>
        <row r="17">
          <cell r="E17" t="str">
            <v xml:space="preserve"> </v>
          </cell>
        </row>
        <row r="18">
          <cell r="A18" t="str">
            <v>53.30.00</v>
          </cell>
          <cell r="E18">
            <v>0</v>
          </cell>
        </row>
        <row r="19">
          <cell r="A19" t="str">
            <v>53.30.01</v>
          </cell>
          <cell r="E19">
            <v>82500000</v>
          </cell>
        </row>
        <row r="20">
          <cell r="A20" t="str">
            <v>58.65.13</v>
          </cell>
          <cell r="E20">
            <v>0</v>
          </cell>
        </row>
        <row r="21">
          <cell r="A21" t="str">
            <v>58.65.14</v>
          </cell>
          <cell r="E21">
            <v>5041.67</v>
          </cell>
        </row>
        <row r="22">
          <cell r="A22" t="str">
            <v>bs19b</v>
          </cell>
          <cell r="E22">
            <v>82505041.670000002</v>
          </cell>
        </row>
        <row r="24">
          <cell r="A24" t="str">
            <v>52.04.00</v>
          </cell>
          <cell r="E24">
            <v>0</v>
          </cell>
        </row>
        <row r="25">
          <cell r="A25" t="str">
            <v>53.03.00</v>
          </cell>
          <cell r="E25">
            <v>697388</v>
          </cell>
        </row>
        <row r="26">
          <cell r="A26" t="str">
            <v>bs19c</v>
          </cell>
          <cell r="E26">
            <v>697388</v>
          </cell>
        </row>
        <row r="28">
          <cell r="A28" t="str">
            <v>30.05.00</v>
          </cell>
          <cell r="E28">
            <v>-585.08000000007451</v>
          </cell>
        </row>
        <row r="29">
          <cell r="A29" t="str">
            <v>38.05.02</v>
          </cell>
          <cell r="E29">
            <v>20970.400000000001</v>
          </cell>
        </row>
        <row r="30">
          <cell r="A30" t="str">
            <v>bs19d</v>
          </cell>
          <cell r="E30">
            <v>20385.319999999927</v>
          </cell>
        </row>
        <row r="32">
          <cell r="A32" t="str">
            <v>53.30.02</v>
          </cell>
          <cell r="E32">
            <v>214754585.66</v>
          </cell>
        </row>
        <row r="33">
          <cell r="A33" t="str">
            <v>58.65.17</v>
          </cell>
          <cell r="E33">
            <v>163780.68</v>
          </cell>
        </row>
        <row r="34">
          <cell r="A34" t="str">
            <v>59.90.00</v>
          </cell>
          <cell r="E34">
            <v>0</v>
          </cell>
        </row>
        <row r="35">
          <cell r="A35" t="str">
            <v>bs19e</v>
          </cell>
          <cell r="E35">
            <v>214918366.34</v>
          </cell>
        </row>
        <row r="38">
          <cell r="E38">
            <v>265.50999999046326</v>
          </cell>
        </row>
        <row r="39">
          <cell r="E39">
            <v>0</v>
          </cell>
        </row>
        <row r="40">
          <cell r="E40">
            <v>265.50999999046326</v>
          </cell>
        </row>
        <row r="42">
          <cell r="A42" t="str">
            <v>39.89.00</v>
          </cell>
          <cell r="E42">
            <v>0</v>
          </cell>
        </row>
        <row r="43">
          <cell r="A43" t="str">
            <v>39.89.06</v>
          </cell>
          <cell r="E43">
            <v>0</v>
          </cell>
        </row>
        <row r="44">
          <cell r="A44" t="str">
            <v>39.89.09</v>
          </cell>
          <cell r="E44">
            <v>0</v>
          </cell>
        </row>
        <row r="45">
          <cell r="A45" t="str">
            <v>39.89.11</v>
          </cell>
          <cell r="E45">
            <v>0</v>
          </cell>
        </row>
        <row r="46">
          <cell r="A46" t="str">
            <v>39.89.15</v>
          </cell>
          <cell r="E46">
            <v>0</v>
          </cell>
        </row>
        <row r="47">
          <cell r="A47" t="str">
            <v>39.89.91</v>
          </cell>
          <cell r="E47">
            <v>10000</v>
          </cell>
        </row>
        <row r="48">
          <cell r="A48" t="str">
            <v>bs19g</v>
          </cell>
          <cell r="E48">
            <v>10000</v>
          </cell>
        </row>
        <row r="50">
          <cell r="A50" t="str">
            <v>bs20</v>
          </cell>
          <cell r="E50">
            <v>7108088716.0699949</v>
          </cell>
        </row>
        <row r="52">
          <cell r="A52" t="str">
            <v>50.00.01</v>
          </cell>
          <cell r="E52">
            <v>398291712.01000059</v>
          </cell>
        </row>
        <row r="53">
          <cell r="A53" t="str">
            <v>50.00.02</v>
          </cell>
          <cell r="E53">
            <v>268366088.72000065</v>
          </cell>
        </row>
        <row r="54">
          <cell r="A54" t="str">
            <v>50.00.03</v>
          </cell>
          <cell r="E54">
            <v>4057776.1000000006</v>
          </cell>
        </row>
        <row r="55">
          <cell r="A55" t="str">
            <v>50.00.04</v>
          </cell>
          <cell r="E55">
            <v>10788094.669999974</v>
          </cell>
        </row>
        <row r="56">
          <cell r="A56" t="str">
            <v>50.00.05</v>
          </cell>
          <cell r="E56">
            <v>74038115.740000248</v>
          </cell>
        </row>
        <row r="57">
          <cell r="A57" t="str">
            <v>50.00.09</v>
          </cell>
          <cell r="E57">
            <v>903390.25</v>
          </cell>
        </row>
        <row r="58">
          <cell r="A58" t="str">
            <v>50.01.01</v>
          </cell>
          <cell r="E58">
            <v>1454338352.7599995</v>
          </cell>
        </row>
        <row r="59">
          <cell r="A59" t="str">
            <v>50.01.02</v>
          </cell>
          <cell r="E59">
            <v>17250</v>
          </cell>
        </row>
        <row r="60">
          <cell r="A60" t="str">
            <v>50.01.03</v>
          </cell>
          <cell r="E60">
            <v>219001188.08999979</v>
          </cell>
        </row>
        <row r="61">
          <cell r="A61" t="str">
            <v>50.01.04</v>
          </cell>
          <cell r="E61">
            <v>0</v>
          </cell>
        </row>
        <row r="62">
          <cell r="A62" t="str">
            <v>50.01.06</v>
          </cell>
          <cell r="E62">
            <v>64180269.409999996</v>
          </cell>
        </row>
        <row r="63">
          <cell r="A63" t="str">
            <v>50.01.07</v>
          </cell>
          <cell r="E63">
            <v>37080192.160000004</v>
          </cell>
        </row>
        <row r="64">
          <cell r="A64" t="str">
            <v>50.01.08</v>
          </cell>
          <cell r="E64">
            <v>33186396.370000001</v>
          </cell>
        </row>
        <row r="65">
          <cell r="A65" t="str">
            <v>50.90.01</v>
          </cell>
          <cell r="E65">
            <v>10495579.33</v>
          </cell>
        </row>
        <row r="66">
          <cell r="A66" t="str">
            <v>50.90.00</v>
          </cell>
          <cell r="E66">
            <v>43578.01</v>
          </cell>
        </row>
        <row r="67">
          <cell r="A67" t="str">
            <v>58.65.70</v>
          </cell>
          <cell r="E67">
            <v>20.899999999999995</v>
          </cell>
        </row>
        <row r="68">
          <cell r="A68" t="str">
            <v>58.65.71</v>
          </cell>
          <cell r="E68">
            <v>0.53999999999999992</v>
          </cell>
        </row>
        <row r="69">
          <cell r="A69" t="str">
            <v>58.65.72</v>
          </cell>
          <cell r="E69">
            <v>0.01</v>
          </cell>
        </row>
        <row r="70">
          <cell r="A70" t="str">
            <v>58.65.75</v>
          </cell>
          <cell r="E70">
            <v>-0.01</v>
          </cell>
        </row>
        <row r="71">
          <cell r="A71" t="str">
            <v>20</v>
          </cell>
          <cell r="E71">
            <v>10034783.070000002</v>
          </cell>
        </row>
        <row r="72">
          <cell r="A72" t="str">
            <v>bs20a</v>
          </cell>
          <cell r="E72">
            <v>2584822788.1300006</v>
          </cell>
        </row>
        <row r="75">
          <cell r="A75" t="str">
            <v>50.02.00</v>
          </cell>
          <cell r="E75">
            <v>12076524.199999999</v>
          </cell>
        </row>
        <row r="76">
          <cell r="A76" t="str">
            <v>50.03.00</v>
          </cell>
          <cell r="E76">
            <v>0</v>
          </cell>
        </row>
        <row r="77">
          <cell r="A77" t="str">
            <v>58.65.73</v>
          </cell>
          <cell r="E77">
            <v>-424.40999999999997</v>
          </cell>
        </row>
        <row r="78">
          <cell r="A78" t="str">
            <v>bs20b</v>
          </cell>
          <cell r="E78">
            <v>12076099.789999999</v>
          </cell>
        </row>
        <row r="80">
          <cell r="A80" t="str">
            <v>51.00.00</v>
          </cell>
          <cell r="E80">
            <v>400.52</v>
          </cell>
        </row>
        <row r="81">
          <cell r="A81" t="str">
            <v>51.00.01</v>
          </cell>
          <cell r="E81">
            <v>1066192.7900000012</v>
          </cell>
        </row>
        <row r="82">
          <cell r="A82" t="str">
            <v>51.00.06</v>
          </cell>
          <cell r="E82">
            <v>206614.01999999993</v>
          </cell>
        </row>
        <row r="83">
          <cell r="A83" t="str">
            <v>58.65.90</v>
          </cell>
          <cell r="E83">
            <v>-3.33</v>
          </cell>
        </row>
        <row r="84">
          <cell r="A84" t="str">
            <v>bs20c</v>
          </cell>
          <cell r="E84">
            <v>1273204.0000000012</v>
          </cell>
        </row>
        <row r="86">
          <cell r="A86" t="str">
            <v>52.00.03</v>
          </cell>
          <cell r="E86">
            <v>1753663607.3399961</v>
          </cell>
        </row>
        <row r="87">
          <cell r="A87" t="str">
            <v>52.01.01</v>
          </cell>
          <cell r="E87">
            <v>1684568852.1999989</v>
          </cell>
        </row>
        <row r="88">
          <cell r="A88" t="str">
            <v>52.01.02</v>
          </cell>
          <cell r="E88">
            <v>125567042.93000001</v>
          </cell>
        </row>
        <row r="89">
          <cell r="A89" t="str">
            <v>52.01.07</v>
          </cell>
          <cell r="E89">
            <v>168352224.08000001</v>
          </cell>
        </row>
        <row r="90">
          <cell r="A90" t="str">
            <v>52.01.08</v>
          </cell>
          <cell r="E90">
            <v>16800000</v>
          </cell>
        </row>
        <row r="91">
          <cell r="A91" t="str">
            <v>52.02.00</v>
          </cell>
          <cell r="E91">
            <v>139570000</v>
          </cell>
        </row>
        <row r="92">
          <cell r="A92" t="str">
            <v>52.03.00</v>
          </cell>
          <cell r="E92">
            <v>0</v>
          </cell>
        </row>
        <row r="93">
          <cell r="A93" t="str">
            <v>52.90.00</v>
          </cell>
          <cell r="E93">
            <v>147462040.44999999</v>
          </cell>
        </row>
        <row r="94">
          <cell r="A94" t="str">
            <v>58.65.80</v>
          </cell>
          <cell r="E94">
            <v>4736922.87</v>
          </cell>
        </row>
        <row r="95">
          <cell r="A95" t="str">
            <v>58.65.81</v>
          </cell>
          <cell r="E95">
            <v>3596498.040000001</v>
          </cell>
        </row>
        <row r="96">
          <cell r="A96" t="str">
            <v>58.65.83</v>
          </cell>
          <cell r="E96">
            <v>497479.93</v>
          </cell>
        </row>
        <row r="97">
          <cell r="A97" t="str">
            <v>58.65.84</v>
          </cell>
          <cell r="E97">
            <v>498976.75999999995</v>
          </cell>
        </row>
        <row r="98">
          <cell r="A98" t="str">
            <v>58.65.85</v>
          </cell>
          <cell r="E98">
            <v>1330881.1200000003</v>
          </cell>
        </row>
        <row r="99">
          <cell r="A99" t="str">
            <v>bs20d</v>
          </cell>
          <cell r="E99">
            <v>4046644525.7199945</v>
          </cell>
        </row>
        <row r="101">
          <cell r="A101" t="str">
            <v>53.00.00</v>
          </cell>
          <cell r="E101">
            <v>0</v>
          </cell>
        </row>
        <row r="102">
          <cell r="A102" t="str">
            <v>53.00.01</v>
          </cell>
          <cell r="E102">
            <v>785152.58</v>
          </cell>
        </row>
        <row r="103">
          <cell r="A103" t="str">
            <v>53.00.02</v>
          </cell>
          <cell r="E103">
            <v>0</v>
          </cell>
        </row>
        <row r="104">
          <cell r="A104" t="str">
            <v>53.00.05</v>
          </cell>
          <cell r="E104">
            <v>12006942.719999999</v>
          </cell>
        </row>
        <row r="105">
          <cell r="A105" t="str">
            <v>53.00.06</v>
          </cell>
          <cell r="E105">
            <v>0</v>
          </cell>
        </row>
        <row r="106">
          <cell r="A106" t="str">
            <v>53.06.00</v>
          </cell>
          <cell r="E106">
            <v>1764.63</v>
          </cell>
        </row>
        <row r="107">
          <cell r="A107" t="str">
            <v>53.06.01</v>
          </cell>
          <cell r="E107">
            <v>0</v>
          </cell>
        </row>
        <row r="108">
          <cell r="A108" t="str">
            <v>53.09.01</v>
          </cell>
          <cell r="E108">
            <v>385237.84</v>
          </cell>
        </row>
        <row r="109">
          <cell r="A109" t="str">
            <v>53.09.02</v>
          </cell>
          <cell r="E109">
            <v>0</v>
          </cell>
        </row>
        <row r="110">
          <cell r="A110" t="str">
            <v>53.09.35</v>
          </cell>
          <cell r="E110">
            <v>0</v>
          </cell>
        </row>
        <row r="111">
          <cell r="A111" t="str">
            <v>53.10.00</v>
          </cell>
          <cell r="E111">
            <v>206346466.98000008</v>
          </cell>
        </row>
        <row r="112">
          <cell r="A112" t="str">
            <v>53.10.01</v>
          </cell>
          <cell r="E112">
            <v>15648432.570000015</v>
          </cell>
        </row>
        <row r="113">
          <cell r="A113" t="str">
            <v>53.10.02</v>
          </cell>
          <cell r="E113">
            <v>43473445.940000005</v>
          </cell>
        </row>
        <row r="114">
          <cell r="A114" t="str">
            <v>53.10.03</v>
          </cell>
          <cell r="E114">
            <v>296993.56</v>
          </cell>
        </row>
        <row r="115">
          <cell r="A115" t="str">
            <v>53.10.04</v>
          </cell>
          <cell r="E115">
            <v>0</v>
          </cell>
        </row>
        <row r="116">
          <cell r="A116" t="str">
            <v>53.10.08</v>
          </cell>
          <cell r="E116">
            <v>0</v>
          </cell>
        </row>
        <row r="117">
          <cell r="A117" t="str">
            <v>53.11.00</v>
          </cell>
          <cell r="E117">
            <v>2884246.82</v>
          </cell>
        </row>
        <row r="118">
          <cell r="A118" t="str">
            <v>58.65.86</v>
          </cell>
          <cell r="E118">
            <v>6.0000000000000005E-2</v>
          </cell>
        </row>
        <row r="119">
          <cell r="A119" t="str">
            <v>58.65.87</v>
          </cell>
          <cell r="E119">
            <v>-5283.6900000000005</v>
          </cell>
        </row>
        <row r="120">
          <cell r="A120" t="str">
            <v>bs20e</v>
          </cell>
          <cell r="E120">
            <v>281823400.01000011</v>
          </cell>
        </row>
        <row r="123">
          <cell r="A123" t="str">
            <v>57.00</v>
          </cell>
          <cell r="E123">
            <v>32196872.009999998</v>
          </cell>
        </row>
        <row r="124">
          <cell r="A124" t="str">
            <v>57.01</v>
          </cell>
          <cell r="E124">
            <v>1600.41</v>
          </cell>
        </row>
        <row r="125">
          <cell r="A125" t="str">
            <v>57.02</v>
          </cell>
          <cell r="E125">
            <v>0</v>
          </cell>
        </row>
        <row r="126">
          <cell r="A126" t="str">
            <v>59.89</v>
          </cell>
          <cell r="E126">
            <v>2009399.95</v>
          </cell>
        </row>
        <row r="127">
          <cell r="A127" t="str">
            <v>bs20f</v>
          </cell>
          <cell r="E127">
            <v>34207872.369999997</v>
          </cell>
        </row>
        <row r="129">
          <cell r="A129" t="str">
            <v>39.89.99</v>
          </cell>
          <cell r="E129">
            <v>146894158.55000043</v>
          </cell>
        </row>
        <row r="130">
          <cell r="A130" t="str">
            <v>59.49.00</v>
          </cell>
          <cell r="E130">
            <v>346667.5</v>
          </cell>
        </row>
        <row r="131">
          <cell r="E131">
            <v>147240826.05000043</v>
          </cell>
        </row>
        <row r="133">
          <cell r="A133" t="str">
            <v>bs21</v>
          </cell>
          <cell r="E133">
            <v>5889700.5</v>
          </cell>
        </row>
        <row r="136">
          <cell r="A136" t="str">
            <v>59.98.03</v>
          </cell>
          <cell r="E136">
            <v>3318623.9099999997</v>
          </cell>
        </row>
        <row r="137">
          <cell r="A137" t="str">
            <v>59.98.99</v>
          </cell>
          <cell r="E137">
            <v>38374.75</v>
          </cell>
        </row>
        <row r="138">
          <cell r="A138" t="str">
            <v>56.04.00</v>
          </cell>
          <cell r="E138">
            <v>-91622.609999999986</v>
          </cell>
        </row>
        <row r="139">
          <cell r="A139" t="str">
            <v>58.65.15</v>
          </cell>
          <cell r="E139">
            <v>2586528.3200000003</v>
          </cell>
        </row>
        <row r="140">
          <cell r="A140" t="str">
            <v>36.04.03.01</v>
          </cell>
          <cell r="E140">
            <v>0</v>
          </cell>
        </row>
        <row r="141">
          <cell r="A141" t="str">
            <v>36.04.03.02</v>
          </cell>
          <cell r="E141">
            <v>0</v>
          </cell>
        </row>
        <row r="142">
          <cell r="A142" t="str">
            <v>56.04.03</v>
          </cell>
          <cell r="E142">
            <v>28732.34</v>
          </cell>
        </row>
        <row r="143">
          <cell r="E143">
            <v>5880636.71</v>
          </cell>
        </row>
        <row r="146">
          <cell r="A146" t="str">
            <v>59.98.17</v>
          </cell>
          <cell r="E146">
            <v>9063.76</v>
          </cell>
        </row>
        <row r="147">
          <cell r="A147" t="str">
            <v>58.65.20</v>
          </cell>
          <cell r="E147">
            <v>0.02</v>
          </cell>
        </row>
        <row r="148">
          <cell r="A148" t="str">
            <v>59.98.18</v>
          </cell>
          <cell r="E148">
            <v>0.01</v>
          </cell>
        </row>
        <row r="149">
          <cell r="E149">
            <v>9063.7900000000009</v>
          </cell>
        </row>
        <row r="151">
          <cell r="A151" t="str">
            <v>bslt.19</v>
          </cell>
          <cell r="E151">
            <v>155009642.5</v>
          </cell>
        </row>
        <row r="152">
          <cell r="A152" t="str">
            <v>59.11.00</v>
          </cell>
          <cell r="E152">
            <v>150000000</v>
          </cell>
        </row>
        <row r="153">
          <cell r="A153" t="str">
            <v>58.65.12</v>
          </cell>
          <cell r="E153">
            <v>6283561.6299999999</v>
          </cell>
        </row>
        <row r="154">
          <cell r="A154" t="str">
            <v>59.11.99</v>
          </cell>
          <cell r="E154">
            <v>-1273919.1299999999</v>
          </cell>
        </row>
        <row r="155">
          <cell r="E155">
            <v>155009642.5</v>
          </cell>
        </row>
        <row r="157">
          <cell r="A157" t="str">
            <v>bs21a</v>
          </cell>
          <cell r="E157">
            <v>18573457.830000002</v>
          </cell>
        </row>
        <row r="158">
          <cell r="A158" t="str">
            <v>59.98.04</v>
          </cell>
          <cell r="E158">
            <v>14006267.540000001</v>
          </cell>
        </row>
        <row r="159">
          <cell r="A159" t="str">
            <v>59.98.14</v>
          </cell>
          <cell r="E159">
            <v>688870.17999999993</v>
          </cell>
        </row>
        <row r="160">
          <cell r="A160" t="str">
            <v>59.98.15</v>
          </cell>
          <cell r="E160">
            <v>3326263.83</v>
          </cell>
        </row>
        <row r="161">
          <cell r="A161" t="str">
            <v>59.98.16</v>
          </cell>
          <cell r="E161">
            <v>552056.28</v>
          </cell>
        </row>
        <row r="162">
          <cell r="E162">
            <v>18573457.830000002</v>
          </cell>
        </row>
        <row r="164">
          <cell r="A164" t="str">
            <v>bs22</v>
          </cell>
          <cell r="E164">
            <v>0</v>
          </cell>
        </row>
        <row r="165">
          <cell r="A165" t="str">
            <v>54.19</v>
          </cell>
          <cell r="E165">
            <v>0</v>
          </cell>
        </row>
        <row r="167">
          <cell r="A167" t="str">
            <v>bs23</v>
          </cell>
          <cell r="E167">
            <v>1211232.05</v>
          </cell>
        </row>
        <row r="168">
          <cell r="A168" t="str">
            <v>44.00.00</v>
          </cell>
          <cell r="E168">
            <v>1211232.05</v>
          </cell>
        </row>
        <row r="170">
          <cell r="A170" t="str">
            <v>bs24</v>
          </cell>
          <cell r="E170">
            <v>5154597.0699999994</v>
          </cell>
        </row>
        <row r="171">
          <cell r="A171" t="str">
            <v>44.09</v>
          </cell>
          <cell r="E171">
            <v>767290.47</v>
          </cell>
        </row>
        <row r="172">
          <cell r="A172" t="str">
            <v>44.03.99</v>
          </cell>
          <cell r="E172">
            <v>4387306.5999999996</v>
          </cell>
        </row>
        <row r="173">
          <cell r="E173">
            <v>5154597.0699999994</v>
          </cell>
        </row>
        <row r="175">
          <cell r="A175" t="str">
            <v>bs25</v>
          </cell>
          <cell r="E175">
            <v>18042787.120000001</v>
          </cell>
        </row>
        <row r="176">
          <cell r="A176" t="str">
            <v>54.07</v>
          </cell>
          <cell r="E176">
            <v>18042787.120000001</v>
          </cell>
        </row>
        <row r="177">
          <cell r="A177" t="str">
            <v>54.08</v>
          </cell>
          <cell r="E177">
            <v>0</v>
          </cell>
        </row>
        <row r="178">
          <cell r="E178">
            <v>18042787.120000001</v>
          </cell>
        </row>
        <row r="180">
          <cell r="A180" t="str">
            <v>bs26</v>
          </cell>
          <cell r="E180">
            <v>65380429.830000006</v>
          </cell>
        </row>
        <row r="182">
          <cell r="A182" t="str">
            <v>54.00</v>
          </cell>
          <cell r="E182">
            <v>932802.75999999873</v>
          </cell>
        </row>
        <row r="183">
          <cell r="A183" t="str">
            <v>54.03</v>
          </cell>
          <cell r="E183">
            <v>1118980.6099999999</v>
          </cell>
        </row>
        <row r="184">
          <cell r="A184" t="str">
            <v>54.04</v>
          </cell>
          <cell r="E184">
            <v>339842.77</v>
          </cell>
        </row>
        <row r="185">
          <cell r="A185" t="str">
            <v>54.05</v>
          </cell>
          <cell r="E185">
            <v>0</v>
          </cell>
        </row>
        <row r="186">
          <cell r="A186" t="str">
            <v>54.09</v>
          </cell>
          <cell r="E186">
            <v>2375582.3199999998</v>
          </cell>
        </row>
        <row r="187">
          <cell r="A187" t="str">
            <v>54.10</v>
          </cell>
          <cell r="E187">
            <v>0</v>
          </cell>
        </row>
        <row r="188">
          <cell r="A188" t="str">
            <v>54.11</v>
          </cell>
          <cell r="E188">
            <v>0</v>
          </cell>
        </row>
        <row r="189">
          <cell r="A189" t="str">
            <v>54.12</v>
          </cell>
          <cell r="E189">
            <v>189.81</v>
          </cell>
        </row>
        <row r="190">
          <cell r="A190" t="str">
            <v>54.13</v>
          </cell>
          <cell r="E190">
            <v>38.4</v>
          </cell>
        </row>
        <row r="191">
          <cell r="A191" t="str">
            <v>54.14</v>
          </cell>
          <cell r="E191">
            <v>702.73</v>
          </cell>
        </row>
        <row r="192">
          <cell r="A192" t="str">
            <v>54.15</v>
          </cell>
          <cell r="E192">
            <v>599.48</v>
          </cell>
        </row>
        <row r="193">
          <cell r="A193" t="str">
            <v>54.16</v>
          </cell>
          <cell r="E193">
            <v>0</v>
          </cell>
        </row>
        <row r="194">
          <cell r="A194" t="str">
            <v>54.17</v>
          </cell>
          <cell r="E194">
            <v>0</v>
          </cell>
        </row>
        <row r="195">
          <cell r="A195" t="str">
            <v>54.18</v>
          </cell>
          <cell r="E195">
            <v>56954.119999999995</v>
          </cell>
        </row>
        <row r="196">
          <cell r="A196" t="str">
            <v>54.21</v>
          </cell>
          <cell r="E196">
            <v>891121.18000000028</v>
          </cell>
        </row>
        <row r="197">
          <cell r="A197" t="str">
            <v>54.30</v>
          </cell>
          <cell r="E197">
            <v>0</v>
          </cell>
        </row>
        <row r="198">
          <cell r="A198" t="str">
            <v>54.98</v>
          </cell>
          <cell r="E198">
            <v>65302.830000000009</v>
          </cell>
        </row>
        <row r="199">
          <cell r="A199" t="str">
            <v>bs26A</v>
          </cell>
          <cell r="E199">
            <v>5782117.0100000007</v>
          </cell>
        </row>
        <row r="201">
          <cell r="A201" t="str">
            <v>55.00</v>
          </cell>
          <cell r="E201">
            <v>965031.43</v>
          </cell>
        </row>
        <row r="202">
          <cell r="A202" t="str">
            <v>57.11</v>
          </cell>
          <cell r="E202">
            <v>12330918.380000001</v>
          </cell>
        </row>
        <row r="203">
          <cell r="A203" t="str">
            <v>30.30.00</v>
          </cell>
          <cell r="E203">
            <v>178043.39</v>
          </cell>
        </row>
        <row r="204">
          <cell r="A204" t="str">
            <v>30.06.01</v>
          </cell>
          <cell r="E204">
            <v>1736.6599999999999</v>
          </cell>
        </row>
        <row r="205">
          <cell r="A205" t="str">
            <v>30.06.02</v>
          </cell>
          <cell r="E205">
            <v>4</v>
          </cell>
        </row>
        <row r="206">
          <cell r="A206" t="str">
            <v>35.01.01</v>
          </cell>
          <cell r="E206">
            <v>0</v>
          </cell>
        </row>
        <row r="207">
          <cell r="A207" t="str">
            <v>39.03.01</v>
          </cell>
          <cell r="E207">
            <v>0</v>
          </cell>
        </row>
        <row r="208">
          <cell r="A208" t="str">
            <v>39.03.02</v>
          </cell>
          <cell r="E208">
            <v>0</v>
          </cell>
        </row>
        <row r="209">
          <cell r="A209" t="str">
            <v>39.90.00</v>
          </cell>
          <cell r="E209">
            <v>0</v>
          </cell>
        </row>
        <row r="210">
          <cell r="E210">
            <v>0</v>
          </cell>
        </row>
        <row r="211">
          <cell r="A211" t="str">
            <v>39.90.03</v>
          </cell>
          <cell r="E211">
            <v>0</v>
          </cell>
        </row>
        <row r="212">
          <cell r="A212" t="str">
            <v>39.90.06</v>
          </cell>
          <cell r="E212">
            <v>0</v>
          </cell>
        </row>
        <row r="213">
          <cell r="A213" t="str">
            <v>39.91.02</v>
          </cell>
          <cell r="E213">
            <v>0</v>
          </cell>
        </row>
        <row r="214">
          <cell r="A214" t="str">
            <v>39.91.03</v>
          </cell>
          <cell r="E214">
            <v>0</v>
          </cell>
        </row>
        <row r="215">
          <cell r="A215" t="str">
            <v>48.00</v>
          </cell>
          <cell r="E215">
            <v>0</v>
          </cell>
        </row>
        <row r="216">
          <cell r="A216" t="str">
            <v>36.00.00</v>
          </cell>
          <cell r="E216">
            <v>0</v>
          </cell>
        </row>
        <row r="217">
          <cell r="A217" t="str">
            <v>58.64.28</v>
          </cell>
          <cell r="E217">
            <v>150000</v>
          </cell>
        </row>
        <row r="218">
          <cell r="A218" t="str">
            <v>58.60.00</v>
          </cell>
          <cell r="E218">
            <v>701588.76</v>
          </cell>
        </row>
        <row r="219">
          <cell r="A219" t="str">
            <v>58.61.00</v>
          </cell>
          <cell r="E219">
            <v>495520.32999999996</v>
          </cell>
        </row>
        <row r="220">
          <cell r="A220" t="str">
            <v>58.63.00</v>
          </cell>
          <cell r="E220">
            <v>87959.79</v>
          </cell>
        </row>
        <row r="221">
          <cell r="A221" t="str">
            <v>58.64.19</v>
          </cell>
          <cell r="E221">
            <v>0</v>
          </cell>
        </row>
        <row r="222">
          <cell r="A222" t="str">
            <v>58.64.21</v>
          </cell>
          <cell r="E222">
            <v>0</v>
          </cell>
        </row>
        <row r="223">
          <cell r="A223" t="str">
            <v>58.65.45</v>
          </cell>
          <cell r="E223">
            <v>0</v>
          </cell>
        </row>
        <row r="224">
          <cell r="A224" t="str">
            <v>59.01.04</v>
          </cell>
          <cell r="E224">
            <v>1532637.13</v>
          </cell>
        </row>
        <row r="225">
          <cell r="A225" t="str">
            <v>59.04.00</v>
          </cell>
          <cell r="E225">
            <v>0</v>
          </cell>
        </row>
        <row r="226">
          <cell r="A226" t="str">
            <v>59.05.00</v>
          </cell>
          <cell r="E226">
            <v>0</v>
          </cell>
        </row>
        <row r="227">
          <cell r="A227" t="str">
            <v>59.06.00</v>
          </cell>
          <cell r="E227">
            <v>1673715.22</v>
          </cell>
        </row>
        <row r="228">
          <cell r="A228" t="str">
            <v>59.33.10</v>
          </cell>
          <cell r="E228">
            <v>0</v>
          </cell>
        </row>
        <row r="229">
          <cell r="A229" t="str">
            <v>59.33.21</v>
          </cell>
          <cell r="E229">
            <v>32090.39</v>
          </cell>
        </row>
        <row r="230">
          <cell r="A230" t="str">
            <v>59.43.00</v>
          </cell>
          <cell r="E230">
            <v>1154040.3499999996</v>
          </cell>
        </row>
        <row r="231">
          <cell r="A231" t="str">
            <v>59.43.01</v>
          </cell>
          <cell r="E231">
            <v>21296.94</v>
          </cell>
        </row>
        <row r="232">
          <cell r="A232" t="str">
            <v>59.43.02</v>
          </cell>
          <cell r="E232">
            <v>383310.22999999992</v>
          </cell>
        </row>
        <row r="233">
          <cell r="A233" t="str">
            <v>59.43.03</v>
          </cell>
          <cell r="E233">
            <v>0</v>
          </cell>
        </row>
        <row r="234">
          <cell r="A234" t="str">
            <v>59.91.00</v>
          </cell>
          <cell r="E234">
            <v>127.05</v>
          </cell>
        </row>
        <row r="235">
          <cell r="A235" t="str">
            <v>59.91.01</v>
          </cell>
          <cell r="E235">
            <v>-434.99</v>
          </cell>
        </row>
        <row r="236">
          <cell r="A236" t="str">
            <v>59.91.02</v>
          </cell>
          <cell r="E236">
            <v>0</v>
          </cell>
        </row>
        <row r="237">
          <cell r="A237" t="str">
            <v>56.00.01</v>
          </cell>
          <cell r="E237">
            <v>534206.5</v>
          </cell>
        </row>
        <row r="238">
          <cell r="A238" t="str">
            <v>59.92.00</v>
          </cell>
          <cell r="E238">
            <v>1646999.98</v>
          </cell>
        </row>
        <row r="239">
          <cell r="A239" t="str">
            <v>59.92.02</v>
          </cell>
          <cell r="E239">
            <v>0</v>
          </cell>
        </row>
        <row r="240">
          <cell r="A240" t="str">
            <v>59.92.04</v>
          </cell>
          <cell r="E240">
            <v>10779335.99</v>
          </cell>
        </row>
        <row r="241">
          <cell r="A241" t="str">
            <v>59.92.05</v>
          </cell>
          <cell r="E241">
            <v>0</v>
          </cell>
        </row>
        <row r="242">
          <cell r="A242" t="str">
            <v>59.92.06</v>
          </cell>
          <cell r="E242">
            <v>238345.5</v>
          </cell>
        </row>
        <row r="243">
          <cell r="A243" t="str">
            <v>59.92.07</v>
          </cell>
          <cell r="E243">
            <v>0</v>
          </cell>
        </row>
        <row r="244">
          <cell r="A244" t="str">
            <v>59.92.08</v>
          </cell>
          <cell r="E244">
            <v>-204221.92</v>
          </cell>
        </row>
        <row r="245">
          <cell r="A245" t="str">
            <v>59.92.90</v>
          </cell>
          <cell r="E245">
            <v>76800.84</v>
          </cell>
        </row>
        <row r="246">
          <cell r="A246" t="str">
            <v>59.98.00</v>
          </cell>
          <cell r="E246">
            <v>12064029.130000001</v>
          </cell>
        </row>
        <row r="247">
          <cell r="A247" t="str">
            <v>59.98.02</v>
          </cell>
          <cell r="E247">
            <v>16170</v>
          </cell>
        </row>
        <row r="248">
          <cell r="A248" t="str">
            <v>59.98.06</v>
          </cell>
          <cell r="E248">
            <v>702152.12</v>
          </cell>
        </row>
        <row r="249">
          <cell r="A249" t="str">
            <v>59.98.07</v>
          </cell>
          <cell r="E249">
            <v>30506.149999999998</v>
          </cell>
        </row>
        <row r="250">
          <cell r="A250" t="str">
            <v>59.98.11</v>
          </cell>
          <cell r="E250">
            <v>1785862.79</v>
          </cell>
        </row>
        <row r="251">
          <cell r="A251" t="str">
            <v>59.98.13</v>
          </cell>
          <cell r="E251">
            <v>88669.92</v>
          </cell>
        </row>
        <row r="252">
          <cell r="A252" t="str">
            <v>59.98.19</v>
          </cell>
          <cell r="E252">
            <v>6092517.0300000003</v>
          </cell>
        </row>
        <row r="253">
          <cell r="A253" t="str">
            <v>bs26B</v>
          </cell>
          <cell r="E253">
            <v>53558959.089999996</v>
          </cell>
        </row>
        <row r="255">
          <cell r="A255" t="str">
            <v>34.00.00</v>
          </cell>
          <cell r="E255">
            <v>0.01</v>
          </cell>
        </row>
        <row r="256">
          <cell r="A256" t="str">
            <v>34.00.12</v>
          </cell>
          <cell r="E256">
            <v>0</v>
          </cell>
        </row>
        <row r="257">
          <cell r="A257" t="str">
            <v>39.89.12</v>
          </cell>
          <cell r="E257">
            <v>0</v>
          </cell>
        </row>
        <row r="258">
          <cell r="A258" t="str">
            <v>39.89.16</v>
          </cell>
          <cell r="E258">
            <v>0</v>
          </cell>
        </row>
        <row r="259">
          <cell r="A259" t="str">
            <v>39.89.98</v>
          </cell>
          <cell r="E259">
            <v>1163.3399999999999</v>
          </cell>
        </row>
        <row r="260">
          <cell r="A260" t="str">
            <v>39.89.99.14</v>
          </cell>
          <cell r="E260">
            <v>221405.54</v>
          </cell>
        </row>
        <row r="261">
          <cell r="A261" t="str">
            <v>59.98.05</v>
          </cell>
          <cell r="E261">
            <v>1909726.58</v>
          </cell>
        </row>
        <row r="262">
          <cell r="A262" t="str">
            <v>59.98.07.01</v>
          </cell>
          <cell r="E262">
            <v>1572938.33</v>
          </cell>
        </row>
        <row r="263">
          <cell r="A263" t="str">
            <v>bs26c</v>
          </cell>
          <cell r="E263">
            <v>3705233.8000000003</v>
          </cell>
        </row>
        <row r="265">
          <cell r="A265" t="str">
            <v>59.13.00</v>
          </cell>
          <cell r="E265">
            <v>29654.37</v>
          </cell>
        </row>
        <row r="266">
          <cell r="A266" t="str">
            <v>bs26d</v>
          </cell>
          <cell r="E266">
            <v>29654.37</v>
          </cell>
        </row>
        <row r="268">
          <cell r="A268" t="str">
            <v>56.90</v>
          </cell>
          <cell r="E268">
            <v>0</v>
          </cell>
        </row>
        <row r="269">
          <cell r="A269" t="str">
            <v>56.91</v>
          </cell>
          <cell r="E269">
            <v>2304465.5599999996</v>
          </cell>
        </row>
        <row r="270">
          <cell r="A270" t="str">
            <v>56.94</v>
          </cell>
          <cell r="E270">
            <v>0</v>
          </cell>
        </row>
        <row r="271">
          <cell r="A271" t="str">
            <v>bs27A</v>
          </cell>
          <cell r="E271">
            <v>2304465.5599999996</v>
          </cell>
        </row>
        <row r="274">
          <cell r="E274">
            <v>0</v>
          </cell>
        </row>
        <row r="275">
          <cell r="A275" t="str">
            <v>bs27Β</v>
          </cell>
        </row>
        <row r="277">
          <cell r="A277" t="str">
            <v>bs28</v>
          </cell>
          <cell r="E277">
            <v>254520789.89999998</v>
          </cell>
        </row>
        <row r="278">
          <cell r="A278" t="str">
            <v>40.00.00</v>
          </cell>
          <cell r="E278">
            <v>254520789.89999998</v>
          </cell>
        </row>
        <row r="279">
          <cell r="A279" t="str">
            <v>40.02.00</v>
          </cell>
          <cell r="E279">
            <v>0</v>
          </cell>
        </row>
        <row r="281">
          <cell r="A281" t="str">
            <v>bs28a</v>
          </cell>
          <cell r="E281">
            <v>84114083.49000001</v>
          </cell>
        </row>
        <row r="282">
          <cell r="A282" t="str">
            <v>41.00.00</v>
          </cell>
          <cell r="E282">
            <v>89819343.810000002</v>
          </cell>
        </row>
        <row r="283">
          <cell r="A283" t="str">
            <v>42.00.01</v>
          </cell>
          <cell r="E283">
            <v>-5705260.3200000003</v>
          </cell>
        </row>
        <row r="285">
          <cell r="A285" t="str">
            <v>bs28b</v>
          </cell>
          <cell r="E285">
            <v>0</v>
          </cell>
        </row>
        <row r="286">
          <cell r="A286" t="str">
            <v>45.01.00</v>
          </cell>
          <cell r="E286">
            <v>0</v>
          </cell>
        </row>
        <row r="288">
          <cell r="A288" t="str">
            <v>bs28c</v>
          </cell>
          <cell r="E288">
            <v>200000000</v>
          </cell>
        </row>
        <row r="289">
          <cell r="A289" t="str">
            <v>45.02.00</v>
          </cell>
          <cell r="E289">
            <v>200000000</v>
          </cell>
        </row>
        <row r="290">
          <cell r="E290">
            <v>200000000</v>
          </cell>
        </row>
        <row r="292">
          <cell r="A292" t="str">
            <v>bs29</v>
          </cell>
          <cell r="E292">
            <v>-1134555.5999999999</v>
          </cell>
        </row>
        <row r="293">
          <cell r="A293" t="str">
            <v>41.06.00</v>
          </cell>
          <cell r="E293">
            <v>-1600266.92</v>
          </cell>
        </row>
        <row r="294">
          <cell r="A294" t="str">
            <v>41.06.90</v>
          </cell>
          <cell r="E294">
            <v>-466729.76999999996</v>
          </cell>
        </row>
        <row r="295">
          <cell r="A295" t="str">
            <v>41.06.97</v>
          </cell>
          <cell r="E295">
            <v>87567.34</v>
          </cell>
        </row>
        <row r="296">
          <cell r="A296" t="str">
            <v>41.06.98</v>
          </cell>
          <cell r="E296">
            <v>63938.66</v>
          </cell>
        </row>
        <row r="297">
          <cell r="A297" t="str">
            <v>41.06.01</v>
          </cell>
          <cell r="E297">
            <v>0</v>
          </cell>
        </row>
        <row r="298">
          <cell r="A298" t="str">
            <v>41.06.02</v>
          </cell>
          <cell r="E298">
            <v>351673.73</v>
          </cell>
        </row>
        <row r="299">
          <cell r="A299" t="str">
            <v>41.06.91</v>
          </cell>
          <cell r="E299">
            <v>95750.54</v>
          </cell>
        </row>
        <row r="300">
          <cell r="A300" t="str">
            <v>41.06.04</v>
          </cell>
          <cell r="E300">
            <v>-101052.64</v>
          </cell>
        </row>
        <row r="301">
          <cell r="A301" t="str">
            <v>41.06.92</v>
          </cell>
          <cell r="E301">
            <v>31500</v>
          </cell>
        </row>
        <row r="302">
          <cell r="A302" t="str">
            <v xml:space="preserve">41.06.05 </v>
          </cell>
          <cell r="E302">
            <v>22616.58</v>
          </cell>
        </row>
        <row r="303">
          <cell r="A303" t="str">
            <v>41.06.93</v>
          </cell>
          <cell r="E303">
            <v>-0.01</v>
          </cell>
        </row>
        <row r="304">
          <cell r="A304" t="str">
            <v>44.02.01</v>
          </cell>
          <cell r="E304">
            <v>0</v>
          </cell>
        </row>
        <row r="305">
          <cell r="A305" t="str">
            <v>41.06.03</v>
          </cell>
          <cell r="E305">
            <v>0</v>
          </cell>
        </row>
        <row r="306">
          <cell r="A306" t="str">
            <v>41.11.00</v>
          </cell>
          <cell r="E306">
            <v>487752.41</v>
          </cell>
        </row>
        <row r="307">
          <cell r="A307" t="str">
            <v>41.12.00</v>
          </cell>
          <cell r="E307">
            <v>-107305.52</v>
          </cell>
        </row>
        <row r="308">
          <cell r="E308">
            <v>-1134555.5999999999</v>
          </cell>
        </row>
        <row r="310">
          <cell r="A310" t="str">
            <v>bs33</v>
          </cell>
          <cell r="E310">
            <v>-1518696.27</v>
          </cell>
        </row>
        <row r="311">
          <cell r="A311" t="str">
            <v>41.20.06</v>
          </cell>
          <cell r="E311">
            <v>-1518696.27</v>
          </cell>
        </row>
        <row r="312">
          <cell r="E312">
            <v>-1518696.27</v>
          </cell>
        </row>
        <row r="314">
          <cell r="A314" t="str">
            <v>bs30</v>
          </cell>
          <cell r="E314">
            <v>41627930.504417673</v>
          </cell>
        </row>
        <row r="315">
          <cell r="A315" t="str">
            <v>41.02.00</v>
          </cell>
          <cell r="E315">
            <v>32286774.389999997</v>
          </cell>
        </row>
        <row r="316">
          <cell r="A316" t="str">
            <v>41.04.00</v>
          </cell>
          <cell r="E316">
            <v>700000</v>
          </cell>
        </row>
        <row r="317">
          <cell r="A317" t="str">
            <v>41.05.00</v>
          </cell>
          <cell r="E317">
            <v>5040180.3599999994</v>
          </cell>
        </row>
        <row r="318">
          <cell r="A318" t="str">
            <v>41.05.01</v>
          </cell>
          <cell r="E318">
            <v>0</v>
          </cell>
        </row>
        <row r="319">
          <cell r="A319" t="str">
            <v>41.07.96</v>
          </cell>
          <cell r="E319">
            <v>0</v>
          </cell>
        </row>
        <row r="320">
          <cell r="A320" t="str">
            <v>41.07.98</v>
          </cell>
          <cell r="E320">
            <v>577015.24489444715</v>
          </cell>
        </row>
        <row r="321">
          <cell r="A321" t="str">
            <v>41.07.97</v>
          </cell>
          <cell r="E321">
            <v>0</v>
          </cell>
        </row>
        <row r="322">
          <cell r="A322" t="str">
            <v>41.07.99</v>
          </cell>
          <cell r="E322">
            <v>-123619.81047677837</v>
          </cell>
        </row>
        <row r="323">
          <cell r="A323" t="str">
            <v>41.08.01</v>
          </cell>
          <cell r="E323">
            <v>0</v>
          </cell>
        </row>
        <row r="324">
          <cell r="A324" t="str">
            <v>41.08.02</v>
          </cell>
          <cell r="E324">
            <v>1443080.33</v>
          </cell>
        </row>
        <row r="325">
          <cell r="A325" t="str">
            <v>41.09.00</v>
          </cell>
          <cell r="E325">
            <v>1704499.99</v>
          </cell>
        </row>
        <row r="326">
          <cell r="A326" t="str">
            <v>41.20.06</v>
          </cell>
          <cell r="E326">
            <v>0</v>
          </cell>
        </row>
        <row r="327">
          <cell r="E327">
            <v>41627930.504417665</v>
          </cell>
        </row>
        <row r="329">
          <cell r="A329" t="str">
            <v>bs31</v>
          </cell>
          <cell r="E329">
            <v>317034190.11675042</v>
          </cell>
        </row>
        <row r="331">
          <cell r="A331" t="str">
            <v>bs31b</v>
          </cell>
        </row>
        <row r="332">
          <cell r="A332" t="str">
            <v>41.98.00</v>
          </cell>
          <cell r="E332">
            <v>0</v>
          </cell>
        </row>
        <row r="333">
          <cell r="A333" t="str">
            <v>42.00.00</v>
          </cell>
          <cell r="E333">
            <v>320133624.37675047</v>
          </cell>
        </row>
        <row r="334">
          <cell r="A334" t="str">
            <v>42.05.00</v>
          </cell>
          <cell r="E334">
            <v>-451705.17</v>
          </cell>
        </row>
        <row r="335">
          <cell r="A335" t="str">
            <v>42.05.01</v>
          </cell>
          <cell r="E335">
            <v>-92725.18</v>
          </cell>
        </row>
        <row r="336">
          <cell r="A336" t="str">
            <v>88.00.00</v>
          </cell>
          <cell r="E336">
            <v>0</v>
          </cell>
        </row>
        <row r="337">
          <cell r="E337">
            <v>319589194.02675045</v>
          </cell>
        </row>
        <row r="339">
          <cell r="A339" t="str">
            <v>bs31c</v>
          </cell>
        </row>
        <row r="340">
          <cell r="A340" t="str">
            <v>45.02.10</v>
          </cell>
          <cell r="E340">
            <v>-2555003.91</v>
          </cell>
        </row>
        <row r="341">
          <cell r="A341" t="str">
            <v>58.65.11</v>
          </cell>
          <cell r="E341">
            <v>0</v>
          </cell>
        </row>
        <row r="342">
          <cell r="A342" t="str">
            <v>65.10.11</v>
          </cell>
          <cell r="E342">
            <v>0</v>
          </cell>
        </row>
        <row r="343">
          <cell r="E343">
            <v>-2555003.91</v>
          </cell>
        </row>
        <row r="345">
          <cell r="A345" t="str">
            <v>bs31a</v>
          </cell>
          <cell r="E345">
            <v>39823.18712010717</v>
          </cell>
        </row>
        <row r="346">
          <cell r="E346">
            <v>39823.18712010717</v>
          </cell>
        </row>
        <row r="347">
          <cell r="E347">
            <v>39823.18712010717</v>
          </cell>
        </row>
        <row r="349">
          <cell r="A349" t="str">
            <v>bs32</v>
          </cell>
          <cell r="E349">
            <v>104327616.84365189</v>
          </cell>
        </row>
        <row r="350">
          <cell r="A350" t="str">
            <v>60</v>
          </cell>
          <cell r="E350">
            <v>-21856614.460000001</v>
          </cell>
        </row>
        <row r="351">
          <cell r="A351" t="str">
            <v>61</v>
          </cell>
          <cell r="E351">
            <v>-7452422.1200000001</v>
          </cell>
        </row>
        <row r="352">
          <cell r="A352" t="str">
            <v>62</v>
          </cell>
          <cell r="E352">
            <v>-5876071.9000000022</v>
          </cell>
        </row>
        <row r="353">
          <cell r="A353" t="str">
            <v>63</v>
          </cell>
          <cell r="E353">
            <v>-1861165.1400000001</v>
          </cell>
        </row>
        <row r="354">
          <cell r="A354" t="str">
            <v>64</v>
          </cell>
          <cell r="E354">
            <v>-48744204.159999967</v>
          </cell>
        </row>
        <row r="355">
          <cell r="A355" t="str">
            <v>65</v>
          </cell>
          <cell r="E355">
            <v>-45008116.849999979</v>
          </cell>
        </row>
        <row r="356">
          <cell r="A356" t="str">
            <v>66</v>
          </cell>
          <cell r="E356">
            <v>-4638204.5590760289</v>
          </cell>
        </row>
        <row r="357">
          <cell r="A357" t="str">
            <v>68</v>
          </cell>
          <cell r="E357">
            <v>-15557134.669351829</v>
          </cell>
        </row>
        <row r="358">
          <cell r="A358" t="str">
            <v>69</v>
          </cell>
          <cell r="E358">
            <v>-209099.75999999998</v>
          </cell>
        </row>
        <row r="359">
          <cell r="A359" t="str">
            <v>70</v>
          </cell>
          <cell r="E359">
            <v>98859866.510425553</v>
          </cell>
        </row>
        <row r="360">
          <cell r="A360" t="str">
            <v>71</v>
          </cell>
          <cell r="E360">
            <v>15762457.080000006</v>
          </cell>
        </row>
        <row r="361">
          <cell r="A361" t="str">
            <v>72</v>
          </cell>
          <cell r="E361">
            <v>5250</v>
          </cell>
        </row>
        <row r="362">
          <cell r="A362" t="str">
            <v>73</v>
          </cell>
          <cell r="E362">
            <v>114132441.78000005</v>
          </cell>
        </row>
        <row r="363">
          <cell r="A363" t="str">
            <v>74</v>
          </cell>
          <cell r="E363">
            <v>43546816.669999979</v>
          </cell>
        </row>
        <row r="364">
          <cell r="A364" t="str">
            <v>75</v>
          </cell>
          <cell r="E364">
            <v>1349326.69</v>
          </cell>
        </row>
        <row r="365">
          <cell r="A365" t="str">
            <v>78</v>
          </cell>
          <cell r="E365">
            <v>0</v>
          </cell>
        </row>
        <row r="366">
          <cell r="A366" t="str">
            <v>79</v>
          </cell>
          <cell r="E366">
            <v>6166624.9000000032</v>
          </cell>
        </row>
        <row r="367">
          <cell r="A367" t="str">
            <v>81</v>
          </cell>
          <cell r="E367">
            <v>-650646.43000000028</v>
          </cell>
        </row>
        <row r="368">
          <cell r="A368" t="str">
            <v>82</v>
          </cell>
          <cell r="E368">
            <v>-228356.51999999996</v>
          </cell>
        </row>
        <row r="369">
          <cell r="A369" t="str">
            <v>83</v>
          </cell>
          <cell r="E369">
            <v>0</v>
          </cell>
        </row>
        <row r="370">
          <cell r="A370" t="str">
            <v>84</v>
          </cell>
          <cell r="E370">
            <v>1614.01</v>
          </cell>
        </row>
        <row r="371">
          <cell r="E371">
            <v>0</v>
          </cell>
        </row>
        <row r="372">
          <cell r="E372">
            <v>0</v>
          </cell>
        </row>
        <row r="373">
          <cell r="A373" t="str">
            <v>88</v>
          </cell>
          <cell r="E373">
            <v>-23414744.228345875</v>
          </cell>
        </row>
        <row r="374">
          <cell r="E374">
            <v>104327616.84365195</v>
          </cell>
        </row>
        <row r="377">
          <cell r="A377" t="str">
            <v>bs99</v>
          </cell>
          <cell r="E377">
            <v>8675686332.4819355</v>
          </cell>
        </row>
        <row r="378">
          <cell r="E378">
            <v>0</v>
          </cell>
        </row>
        <row r="381">
          <cell r="E381">
            <v>8675686334.8015118</v>
          </cell>
        </row>
        <row r="382">
          <cell r="E382">
            <v>2.3195762634277344</v>
          </cell>
        </row>
      </sheetData>
      <sheetData sheetId="4">
        <row r="4">
          <cell r="C4" t="str">
            <v>ΕΥΡΩ</v>
          </cell>
        </row>
        <row r="5">
          <cell r="A5" t="str">
            <v>pl1</v>
          </cell>
          <cell r="C5">
            <v>173617853.49042556</v>
          </cell>
        </row>
        <row r="7">
          <cell r="A7" t="str">
            <v>71.31.00</v>
          </cell>
          <cell r="C7">
            <v>607958.96</v>
          </cell>
        </row>
        <row r="8">
          <cell r="A8" t="str">
            <v>71.31.01</v>
          </cell>
          <cell r="C8">
            <v>1056894.01</v>
          </cell>
        </row>
        <row r="9">
          <cell r="A9" t="str">
            <v>71.31.02</v>
          </cell>
          <cell r="C9">
            <v>277392.45</v>
          </cell>
        </row>
        <row r="10">
          <cell r="A10" t="str">
            <v>73.11.00</v>
          </cell>
          <cell r="C10">
            <v>178695.91</v>
          </cell>
        </row>
        <row r="11">
          <cell r="A11" t="str">
            <v>73.11.02</v>
          </cell>
          <cell r="C11">
            <v>891167.33</v>
          </cell>
        </row>
        <row r="12">
          <cell r="A12" t="str">
            <v>73.11.03</v>
          </cell>
          <cell r="C12">
            <v>3071278.5</v>
          </cell>
        </row>
        <row r="13">
          <cell r="A13" t="str">
            <v>73.12.06</v>
          </cell>
          <cell r="C13">
            <v>113519.09</v>
          </cell>
        </row>
        <row r="14">
          <cell r="A14" t="str">
            <v>73.12.05</v>
          </cell>
          <cell r="C14">
            <v>6775523.1200000001</v>
          </cell>
        </row>
        <row r="15">
          <cell r="A15" t="str">
            <v>73.12.07</v>
          </cell>
          <cell r="C15">
            <v>934090.66999999993</v>
          </cell>
        </row>
        <row r="16">
          <cell r="A16" t="str">
            <v>73.19.02</v>
          </cell>
          <cell r="C16">
            <v>280589.89</v>
          </cell>
        </row>
        <row r="17">
          <cell r="A17" t="str">
            <v>73.19.03</v>
          </cell>
          <cell r="C17">
            <v>1354927.85</v>
          </cell>
        </row>
        <row r="18">
          <cell r="A18" t="str">
            <v>73.19.04</v>
          </cell>
          <cell r="C18">
            <v>3713439.9899999998</v>
          </cell>
        </row>
        <row r="19">
          <cell r="A19" t="str">
            <v>pl1A</v>
          </cell>
          <cell r="C19">
            <v>19255477.77</v>
          </cell>
        </row>
        <row r="21">
          <cell r="A21" t="str">
            <v>64.20.00</v>
          </cell>
          <cell r="C21">
            <v>-8735775.4399999995</v>
          </cell>
        </row>
        <row r="22">
          <cell r="A22" t="str">
            <v>70</v>
          </cell>
          <cell r="C22">
            <v>95557963.880425557</v>
          </cell>
        </row>
        <row r="23">
          <cell r="A23" t="str">
            <v>71.39</v>
          </cell>
          <cell r="C23">
            <v>48289.590000000004</v>
          </cell>
        </row>
        <row r="24">
          <cell r="A24" t="str">
            <v>73.19.01</v>
          </cell>
          <cell r="C24">
            <v>50269443.419999987</v>
          </cell>
        </row>
        <row r="25">
          <cell r="A25" t="str">
            <v>73.19.05</v>
          </cell>
          <cell r="C25">
            <v>151431.01000000004</v>
          </cell>
        </row>
        <row r="26">
          <cell r="C26">
            <v>3301902.63</v>
          </cell>
        </row>
        <row r="27">
          <cell r="A27" t="str">
            <v>pl1B</v>
          </cell>
          <cell r="C27">
            <v>140593255.09042555</v>
          </cell>
        </row>
        <row r="29">
          <cell r="A29" t="str">
            <v>71.36</v>
          </cell>
          <cell r="C29">
            <v>623226.65</v>
          </cell>
        </row>
        <row r="30">
          <cell r="A30" t="str">
            <v>71.37</v>
          </cell>
          <cell r="C30">
            <v>25627.01</v>
          </cell>
        </row>
        <row r="31">
          <cell r="A31" t="str">
            <v>71.38.00</v>
          </cell>
          <cell r="C31">
            <v>10379825.699999999</v>
          </cell>
        </row>
        <row r="32">
          <cell r="A32" t="str">
            <v>71.90</v>
          </cell>
          <cell r="C32">
            <v>84515.27</v>
          </cell>
        </row>
        <row r="33">
          <cell r="A33" t="str">
            <v>71.98.00</v>
          </cell>
          <cell r="C33">
            <v>11761.59</v>
          </cell>
        </row>
        <row r="34">
          <cell r="A34" t="str">
            <v>71.98.01</v>
          </cell>
          <cell r="C34">
            <v>0</v>
          </cell>
        </row>
        <row r="35">
          <cell r="A35" t="str">
            <v>71.98.05</v>
          </cell>
          <cell r="C35">
            <v>2881693.15</v>
          </cell>
        </row>
        <row r="36">
          <cell r="A36" t="str">
            <v>71.98.06</v>
          </cell>
          <cell r="C36">
            <v>0</v>
          </cell>
        </row>
        <row r="37">
          <cell r="A37" t="str">
            <v>71.98.07</v>
          </cell>
          <cell r="C37">
            <v>-237528.74</v>
          </cell>
        </row>
        <row r="38">
          <cell r="A38" t="str">
            <v>pl1C</v>
          </cell>
          <cell r="C38">
            <v>13769120.629999999</v>
          </cell>
        </row>
        <row r="40">
          <cell r="A40" t="str">
            <v>pl2</v>
          </cell>
          <cell r="C40">
            <v>-44309201.610000022</v>
          </cell>
        </row>
        <row r="42">
          <cell r="A42" t="str">
            <v>65.00</v>
          </cell>
          <cell r="C42">
            <v>-254558.61000000007</v>
          </cell>
        </row>
        <row r="43">
          <cell r="A43" t="str">
            <v>65.01</v>
          </cell>
          <cell r="C43">
            <v>0</v>
          </cell>
        </row>
        <row r="44">
          <cell r="A44" t="str">
            <v>65.02</v>
          </cell>
          <cell r="C44">
            <v>-32911873.630000018</v>
          </cell>
        </row>
        <row r="45">
          <cell r="A45" t="str">
            <v>65.03</v>
          </cell>
          <cell r="C45">
            <v>-1293926.3100000015</v>
          </cell>
        </row>
        <row r="46">
          <cell r="A46" t="str">
            <v>74.98.80.00</v>
          </cell>
          <cell r="C46">
            <v>92981.979999999967</v>
          </cell>
        </row>
        <row r="47">
          <cell r="A47" t="str">
            <v>pl2A</v>
          </cell>
          <cell r="C47">
            <v>-34367376.570000023</v>
          </cell>
        </row>
        <row r="49">
          <cell r="A49" t="str">
            <v>65.11</v>
          </cell>
          <cell r="C49">
            <v>0</v>
          </cell>
        </row>
        <row r="50">
          <cell r="A50" t="str">
            <v>65.21</v>
          </cell>
          <cell r="C50">
            <v>-13141.74</v>
          </cell>
        </row>
        <row r="51">
          <cell r="A51" t="str">
            <v>65.73.50</v>
          </cell>
          <cell r="C51">
            <v>-2498339.14</v>
          </cell>
        </row>
        <row r="52">
          <cell r="A52" t="str">
            <v>65.73.02</v>
          </cell>
          <cell r="C52">
            <v>0</v>
          </cell>
        </row>
        <row r="53">
          <cell r="A53" t="str">
            <v>65.73.90</v>
          </cell>
          <cell r="C53">
            <v>0</v>
          </cell>
        </row>
        <row r="54">
          <cell r="A54" t="str">
            <v>65.73.05</v>
          </cell>
          <cell r="C54">
            <v>-2820113.62</v>
          </cell>
        </row>
        <row r="55">
          <cell r="A55" t="str">
            <v>65.74.09</v>
          </cell>
          <cell r="C55">
            <v>0</v>
          </cell>
        </row>
        <row r="56">
          <cell r="A56" t="str">
            <v>65.92</v>
          </cell>
          <cell r="C56">
            <v>-384.46000000000004</v>
          </cell>
        </row>
        <row r="57">
          <cell r="A57" t="str">
            <v>65.73.06</v>
          </cell>
          <cell r="C57">
            <v>0</v>
          </cell>
        </row>
        <row r="58">
          <cell r="A58" t="str">
            <v>pl2B</v>
          </cell>
          <cell r="C58">
            <v>-5331978.96</v>
          </cell>
        </row>
        <row r="60">
          <cell r="A60" t="str">
            <v>65.98.00</v>
          </cell>
          <cell r="C60">
            <v>-350527.91</v>
          </cell>
        </row>
        <row r="61">
          <cell r="A61" t="str">
            <v>65.98.01</v>
          </cell>
          <cell r="C61">
            <v>-25438.2</v>
          </cell>
        </row>
        <row r="62">
          <cell r="A62" t="str">
            <v>pl2C</v>
          </cell>
          <cell r="C62">
            <v>-375966.11</v>
          </cell>
        </row>
        <row r="64">
          <cell r="A64" t="str">
            <v>65.45.00</v>
          </cell>
          <cell r="C64">
            <v>0</v>
          </cell>
        </row>
        <row r="65">
          <cell r="A65" t="str">
            <v>pl2D</v>
          </cell>
          <cell r="C65">
            <v>0</v>
          </cell>
        </row>
        <row r="67">
          <cell r="A67" t="str">
            <v>65.10.02</v>
          </cell>
          <cell r="C67">
            <v>-4233879.97</v>
          </cell>
        </row>
        <row r="68">
          <cell r="C68">
            <v>-4233879.97</v>
          </cell>
        </row>
        <row r="70">
          <cell r="A70" t="str">
            <v>pl3</v>
          </cell>
          <cell r="C70">
            <v>47984075.519999996</v>
          </cell>
        </row>
        <row r="71">
          <cell r="A71" t="str">
            <v>73.73.02</v>
          </cell>
          <cell r="C71">
            <v>236819.69</v>
          </cell>
        </row>
        <row r="72">
          <cell r="C72">
            <v>13000</v>
          </cell>
        </row>
        <row r="73">
          <cell r="A73" t="str">
            <v>74.00</v>
          </cell>
          <cell r="C73">
            <v>10004771.490000002</v>
          </cell>
        </row>
        <row r="74">
          <cell r="A74" t="str">
            <v>74.03</v>
          </cell>
          <cell r="C74">
            <v>2616903.6000000006</v>
          </cell>
        </row>
        <row r="75">
          <cell r="A75" t="str">
            <v>74.04.00.00</v>
          </cell>
          <cell r="C75">
            <v>5630</v>
          </cell>
        </row>
        <row r="76">
          <cell r="A76" t="str">
            <v>74.05.00</v>
          </cell>
          <cell r="C76">
            <v>3414.05</v>
          </cell>
        </row>
        <row r="77">
          <cell r="A77" t="str">
            <v>74.07</v>
          </cell>
          <cell r="C77">
            <v>34926.910000000003</v>
          </cell>
        </row>
        <row r="78">
          <cell r="A78" t="str">
            <v>74.08.01</v>
          </cell>
          <cell r="C78">
            <v>37982.28</v>
          </cell>
        </row>
        <row r="79">
          <cell r="A79" t="str">
            <v>74.19</v>
          </cell>
          <cell r="C79">
            <v>599.68000000000006</v>
          </cell>
        </row>
        <row r="80">
          <cell r="A80" t="str">
            <v>74.34.01</v>
          </cell>
          <cell r="C80">
            <v>735622.78999999992</v>
          </cell>
        </row>
        <row r="81">
          <cell r="A81" t="str">
            <v>74.34.02</v>
          </cell>
          <cell r="C81">
            <v>5362726.5100000016</v>
          </cell>
        </row>
        <row r="82">
          <cell r="A82" t="str">
            <v>74.34.03</v>
          </cell>
          <cell r="C82">
            <v>0</v>
          </cell>
        </row>
        <row r="83">
          <cell r="A83" t="str">
            <v>74.34.05</v>
          </cell>
          <cell r="C83">
            <v>0</v>
          </cell>
        </row>
        <row r="84">
          <cell r="A84" t="str">
            <v>74.34.06</v>
          </cell>
          <cell r="C84">
            <v>1648499.98</v>
          </cell>
        </row>
        <row r="85">
          <cell r="A85" t="str">
            <v>74.34.11</v>
          </cell>
          <cell r="C85">
            <v>1360</v>
          </cell>
        </row>
        <row r="86">
          <cell r="A86" t="str">
            <v>74.46</v>
          </cell>
          <cell r="C86">
            <v>573929.31000000006</v>
          </cell>
        </row>
        <row r="87">
          <cell r="A87" t="str">
            <v>74.50</v>
          </cell>
          <cell r="C87">
            <v>16315139.270000001</v>
          </cell>
        </row>
        <row r="88">
          <cell r="A88" t="str">
            <v>74.90</v>
          </cell>
          <cell r="C88">
            <v>5410010.9199999999</v>
          </cell>
        </row>
        <row r="89">
          <cell r="A89" t="str">
            <v>74.98.00</v>
          </cell>
          <cell r="C89">
            <v>219312.5</v>
          </cell>
        </row>
        <row r="90">
          <cell r="A90" t="str">
            <v>74.98.80.03</v>
          </cell>
          <cell r="C90">
            <v>1832402.8199999998</v>
          </cell>
        </row>
        <row r="91">
          <cell r="A91" t="str">
            <v>74.98.80.04</v>
          </cell>
          <cell r="C91">
            <v>53310.2</v>
          </cell>
        </row>
        <row r="92">
          <cell r="A92" t="str">
            <v>74.98.80.05</v>
          </cell>
          <cell r="C92">
            <v>89655.84</v>
          </cell>
        </row>
        <row r="93">
          <cell r="A93" t="str">
            <v>74.98.80.06</v>
          </cell>
          <cell r="C93">
            <v>0</v>
          </cell>
        </row>
        <row r="94">
          <cell r="A94" t="str">
            <v>74.98.82</v>
          </cell>
          <cell r="C94">
            <v>2635922.46</v>
          </cell>
        </row>
        <row r="95">
          <cell r="A95" t="str">
            <v>74.99.00</v>
          </cell>
          <cell r="C95">
            <v>171322.85</v>
          </cell>
        </row>
        <row r="96">
          <cell r="A96" t="str">
            <v>74.99.01</v>
          </cell>
          <cell r="C96">
            <v>0.01</v>
          </cell>
        </row>
        <row r="97">
          <cell r="A97" t="str">
            <v>74.99.02</v>
          </cell>
          <cell r="C97">
            <v>-0.01</v>
          </cell>
        </row>
        <row r="98">
          <cell r="A98" t="str">
            <v>74.99.03</v>
          </cell>
          <cell r="C98">
            <v>1034.9000000000001</v>
          </cell>
        </row>
        <row r="99">
          <cell r="A99" t="str">
            <v>75.11</v>
          </cell>
          <cell r="C99">
            <v>6176.2</v>
          </cell>
        </row>
        <row r="100">
          <cell r="A100" t="str">
            <v>75.14.04</v>
          </cell>
          <cell r="C100">
            <v>14477.31</v>
          </cell>
        </row>
        <row r="101">
          <cell r="A101" t="str">
            <v>75.90.15</v>
          </cell>
          <cell r="C101">
            <v>45200</v>
          </cell>
        </row>
        <row r="102">
          <cell r="A102" t="str">
            <v>75.91</v>
          </cell>
          <cell r="C102">
            <v>26090</v>
          </cell>
        </row>
        <row r="103">
          <cell r="A103" t="str">
            <v>62.03</v>
          </cell>
          <cell r="C103">
            <v>-47079.46</v>
          </cell>
        </row>
        <row r="104">
          <cell r="A104" t="str">
            <v>75.92</v>
          </cell>
          <cell r="C104">
            <v>1184449.9799999997</v>
          </cell>
        </row>
        <row r="105">
          <cell r="A105" t="str">
            <v>61.98.20</v>
          </cell>
          <cell r="C105">
            <v>-243325.53999999998</v>
          </cell>
        </row>
        <row r="106">
          <cell r="A106" t="str">
            <v>61.98.90</v>
          </cell>
          <cell r="C106">
            <v>-359446.83</v>
          </cell>
        </row>
        <row r="107">
          <cell r="A107" t="str">
            <v>63.98.90</v>
          </cell>
          <cell r="C107">
            <v>0</v>
          </cell>
        </row>
        <row r="108">
          <cell r="A108" t="str">
            <v>61.00.07</v>
          </cell>
          <cell r="C108">
            <v>0</v>
          </cell>
        </row>
        <row r="109">
          <cell r="A109" t="str">
            <v>61.00.08</v>
          </cell>
          <cell r="C109">
            <v>-484669.45</v>
          </cell>
        </row>
        <row r="110">
          <cell r="A110" t="str">
            <v>61.00.09</v>
          </cell>
          <cell r="C110">
            <v>-109973.02</v>
          </cell>
        </row>
        <row r="111">
          <cell r="A111" t="str">
            <v>61.00.10</v>
          </cell>
          <cell r="C111">
            <v>-18305.61</v>
          </cell>
        </row>
        <row r="112">
          <cell r="A112" t="str">
            <v>61.98.13</v>
          </cell>
          <cell r="C112">
            <v>-3350</v>
          </cell>
        </row>
        <row r="113">
          <cell r="A113" t="str">
            <v>64.98.23</v>
          </cell>
          <cell r="C113">
            <v>0</v>
          </cell>
        </row>
        <row r="114">
          <cell r="A114" t="str">
            <v>64.05.10</v>
          </cell>
          <cell r="C114">
            <v>-7146.5199999999995</v>
          </cell>
        </row>
        <row r="115">
          <cell r="A115" t="str">
            <v>82.00.02.61</v>
          </cell>
          <cell r="C115">
            <v>-23319.59</v>
          </cell>
        </row>
        <row r="116">
          <cell r="A116" t="str">
            <v>82.00.02.63</v>
          </cell>
          <cell r="C116">
            <v>0</v>
          </cell>
        </row>
        <row r="117">
          <cell r="A117" t="str">
            <v>82.00.02.64</v>
          </cell>
          <cell r="C117">
            <v>0</v>
          </cell>
        </row>
        <row r="118">
          <cell r="C118">
            <v>47984075.520000003</v>
          </cell>
        </row>
        <row r="120">
          <cell r="A120" t="str">
            <v>pl4</v>
          </cell>
          <cell r="C120">
            <v>-6412468.6900000013</v>
          </cell>
        </row>
        <row r="121">
          <cell r="A121" t="str">
            <v>61.91.00</v>
          </cell>
          <cell r="C121">
            <v>-414381.01</v>
          </cell>
        </row>
        <row r="122">
          <cell r="A122" t="str">
            <v>61.98.03</v>
          </cell>
          <cell r="C122">
            <v>-580244.29</v>
          </cell>
        </row>
        <row r="123">
          <cell r="A123" t="str">
            <v>61.98.04</v>
          </cell>
          <cell r="C123">
            <v>-997519.08</v>
          </cell>
        </row>
        <row r="124">
          <cell r="A124" t="str">
            <v>61.98.05</v>
          </cell>
          <cell r="C124">
            <v>-193305.59</v>
          </cell>
        </row>
        <row r="125">
          <cell r="A125" t="str">
            <v>61.98.06</v>
          </cell>
          <cell r="C125">
            <v>-8380.8799999999992</v>
          </cell>
        </row>
        <row r="126">
          <cell r="A126" t="str">
            <v>61.98.07</v>
          </cell>
          <cell r="C126">
            <v>-689895.90000000014</v>
          </cell>
        </row>
        <row r="127">
          <cell r="A127" t="str">
            <v>61.98.08</v>
          </cell>
          <cell r="C127">
            <v>-1017683.95</v>
          </cell>
        </row>
        <row r="128">
          <cell r="A128" t="str">
            <v>61.98.09</v>
          </cell>
          <cell r="C128">
            <v>-117936.04</v>
          </cell>
        </row>
        <row r="129">
          <cell r="A129" t="str">
            <v>61.98.10</v>
          </cell>
          <cell r="C129">
            <v>-68674.009999999995</v>
          </cell>
        </row>
        <row r="130">
          <cell r="A130" t="str">
            <v>61.98.12</v>
          </cell>
          <cell r="C130">
            <v>-44464.36</v>
          </cell>
        </row>
        <row r="131">
          <cell r="A131" t="str">
            <v>61.98.14</v>
          </cell>
          <cell r="C131">
            <v>-17709.95</v>
          </cell>
        </row>
        <row r="132">
          <cell r="A132" t="str">
            <v>61.98.15</v>
          </cell>
          <cell r="C132">
            <v>0</v>
          </cell>
        </row>
        <row r="133">
          <cell r="A133" t="str">
            <v>61.98.17</v>
          </cell>
          <cell r="C133">
            <v>-38117.299999999814</v>
          </cell>
        </row>
        <row r="134">
          <cell r="A134" t="str">
            <v>61.98.18</v>
          </cell>
          <cell r="C134">
            <v>0</v>
          </cell>
        </row>
        <row r="135">
          <cell r="A135" t="str">
            <v>61.99.11</v>
          </cell>
          <cell r="C135">
            <v>-539.95000000000005</v>
          </cell>
        </row>
        <row r="136">
          <cell r="A136" t="str">
            <v>61.99.21</v>
          </cell>
          <cell r="C136">
            <v>-636</v>
          </cell>
        </row>
        <row r="137">
          <cell r="A137" t="str">
            <v>61.99.96</v>
          </cell>
          <cell r="C137">
            <v>-0.01</v>
          </cell>
        </row>
        <row r="138">
          <cell r="A138" t="str">
            <v>61.99.97</v>
          </cell>
          <cell r="C138">
            <v>0.01</v>
          </cell>
        </row>
        <row r="139">
          <cell r="A139" t="str">
            <v>61.99.98</v>
          </cell>
          <cell r="C139">
            <v>-471790.28</v>
          </cell>
        </row>
        <row r="140">
          <cell r="A140" t="str">
            <v>61.99.99</v>
          </cell>
          <cell r="C140">
            <v>-144812.06</v>
          </cell>
        </row>
        <row r="141">
          <cell r="A141" t="str">
            <v>64.05.02</v>
          </cell>
          <cell r="C141">
            <v>0</v>
          </cell>
        </row>
        <row r="142">
          <cell r="A142" t="str">
            <v>64.05.05</v>
          </cell>
          <cell r="C142">
            <v>0</v>
          </cell>
        </row>
        <row r="143">
          <cell r="A143" t="str">
            <v>64.05.07</v>
          </cell>
          <cell r="C143">
            <v>-22235.5</v>
          </cell>
        </row>
        <row r="144">
          <cell r="A144" t="str">
            <v>64.05.09</v>
          </cell>
          <cell r="C144">
            <v>0</v>
          </cell>
        </row>
        <row r="145">
          <cell r="A145" t="str">
            <v>64.98.09</v>
          </cell>
          <cell r="C145">
            <v>-45162.229999999996</v>
          </cell>
        </row>
        <row r="146">
          <cell r="A146" t="str">
            <v>64.98.15</v>
          </cell>
          <cell r="C146">
            <v>-87418.510000000009</v>
          </cell>
        </row>
        <row r="147">
          <cell r="A147" t="str">
            <v>64.98.22</v>
          </cell>
          <cell r="C147">
            <v>-34047.68</v>
          </cell>
        </row>
        <row r="148">
          <cell r="A148" t="str">
            <v>65.74.01</v>
          </cell>
          <cell r="C148">
            <v>0</v>
          </cell>
        </row>
        <row r="149">
          <cell r="A149" t="str">
            <v>65.74.06</v>
          </cell>
          <cell r="C149">
            <v>-34611.980000000003</v>
          </cell>
        </row>
        <row r="150">
          <cell r="A150" t="str">
            <v>65.74.07</v>
          </cell>
          <cell r="C150">
            <v>-171541.49000000008</v>
          </cell>
        </row>
        <row r="151">
          <cell r="A151" t="str">
            <v>65.74.08</v>
          </cell>
          <cell r="C151">
            <v>-1730.2</v>
          </cell>
        </row>
        <row r="152">
          <cell r="A152" t="str">
            <v>65.74.10</v>
          </cell>
          <cell r="C152">
            <v>-27326.559999999998</v>
          </cell>
        </row>
        <row r="153">
          <cell r="A153" t="str">
            <v>65.74.11</v>
          </cell>
          <cell r="C153">
            <v>0</v>
          </cell>
        </row>
        <row r="154">
          <cell r="A154" t="str">
            <v>60.00.14</v>
          </cell>
          <cell r="C154">
            <v>-700039.07</v>
          </cell>
        </row>
        <row r="155">
          <cell r="A155" t="str">
            <v>60.02</v>
          </cell>
          <cell r="C155">
            <v>0</v>
          </cell>
        </row>
        <row r="156">
          <cell r="A156" t="str">
            <v>60.99.00.05</v>
          </cell>
          <cell r="C156">
            <v>-482250.77</v>
          </cell>
        </row>
        <row r="157">
          <cell r="A157" t="str">
            <v>81.02.09</v>
          </cell>
          <cell r="C157">
            <v>-14.05</v>
          </cell>
        </row>
        <row r="158">
          <cell r="C158">
            <v>-6412468.6900000004</v>
          </cell>
        </row>
        <row r="160">
          <cell r="A160" t="str">
            <v>pl5</v>
          </cell>
          <cell r="C160">
            <v>1120360.0999999999</v>
          </cell>
        </row>
        <row r="161">
          <cell r="A161" t="str">
            <v>72.00</v>
          </cell>
          <cell r="C161">
            <v>5250</v>
          </cell>
        </row>
        <row r="162">
          <cell r="A162" t="str">
            <v>72.11</v>
          </cell>
          <cell r="C162">
            <v>0</v>
          </cell>
        </row>
        <row r="163">
          <cell r="A163" t="str">
            <v>73.00</v>
          </cell>
          <cell r="C163">
            <v>1115110.0999999999</v>
          </cell>
        </row>
        <row r="164">
          <cell r="C164">
            <v>1120360.0999999999</v>
          </cell>
        </row>
        <row r="166">
          <cell r="A166" t="str">
            <v>pl6</v>
          </cell>
          <cell r="C166">
            <v>7852647.5200000256</v>
          </cell>
        </row>
        <row r="167">
          <cell r="A167" t="str">
            <v>61.91.01</v>
          </cell>
          <cell r="C167">
            <v>-49815.32</v>
          </cell>
        </row>
        <row r="168">
          <cell r="A168" t="str">
            <v>61.91.07</v>
          </cell>
          <cell r="C168">
            <v>-16422.5</v>
          </cell>
        </row>
        <row r="169">
          <cell r="A169" t="str">
            <v>61.91.09</v>
          </cell>
          <cell r="C169">
            <v>-3905</v>
          </cell>
        </row>
        <row r="170">
          <cell r="A170" t="str">
            <v>61.91.08</v>
          </cell>
          <cell r="C170">
            <v>0</v>
          </cell>
        </row>
        <row r="171">
          <cell r="A171" t="str">
            <v>61.98.16</v>
          </cell>
          <cell r="C171">
            <v>0</v>
          </cell>
        </row>
        <row r="172">
          <cell r="A172" t="str">
            <v>64.05.06</v>
          </cell>
          <cell r="C172">
            <v>33930.480000000003</v>
          </cell>
        </row>
        <row r="173">
          <cell r="A173" t="str">
            <v>64.73</v>
          </cell>
          <cell r="C173">
            <v>-7277315.2799999993</v>
          </cell>
        </row>
        <row r="174">
          <cell r="A174" t="str">
            <v>64.89.01</v>
          </cell>
          <cell r="C174">
            <v>-5870</v>
          </cell>
        </row>
        <row r="175">
          <cell r="A175" t="str">
            <v>64.92.00</v>
          </cell>
          <cell r="C175">
            <v>-26640843.739999998</v>
          </cell>
        </row>
        <row r="176">
          <cell r="A176" t="str">
            <v>64.92.03</v>
          </cell>
          <cell r="C176">
            <v>28397.65</v>
          </cell>
        </row>
        <row r="177">
          <cell r="A177" t="str">
            <v>64.92.04</v>
          </cell>
          <cell r="C177">
            <v>3137.34</v>
          </cell>
        </row>
        <row r="178">
          <cell r="A178" t="str">
            <v>64.92.05</v>
          </cell>
          <cell r="C178">
            <v>-4095840.3</v>
          </cell>
        </row>
        <row r="179">
          <cell r="A179" t="str">
            <v>64.93.00</v>
          </cell>
          <cell r="C179">
            <v>-1844912.16</v>
          </cell>
        </row>
        <row r="180">
          <cell r="A180" t="str">
            <v>64.93.01</v>
          </cell>
          <cell r="C180">
            <v>-4771.87</v>
          </cell>
        </row>
        <row r="181">
          <cell r="A181" t="str">
            <v>64.93.02</v>
          </cell>
          <cell r="C181">
            <v>0</v>
          </cell>
        </row>
        <row r="182">
          <cell r="A182" t="str">
            <v>64.93.03</v>
          </cell>
          <cell r="C182">
            <v>0</v>
          </cell>
        </row>
        <row r="183">
          <cell r="A183" t="str">
            <v>64.93.04</v>
          </cell>
          <cell r="C183">
            <v>855535.36</v>
          </cell>
        </row>
        <row r="184">
          <cell r="A184" t="str">
            <v>64.93.05</v>
          </cell>
          <cell r="C184">
            <v>0</v>
          </cell>
        </row>
        <row r="185">
          <cell r="A185" t="str">
            <v>64.93.06</v>
          </cell>
          <cell r="C185">
            <v>22562.400000000001</v>
          </cell>
        </row>
        <row r="186">
          <cell r="A186" t="str">
            <v>64.93.08</v>
          </cell>
          <cell r="C186">
            <v>2065412.51</v>
          </cell>
        </row>
        <row r="187">
          <cell r="A187" t="str">
            <v>65.73.10</v>
          </cell>
          <cell r="C187">
            <v>-17369.080000000002</v>
          </cell>
        </row>
        <row r="188">
          <cell r="A188" t="str">
            <v>65.74.00</v>
          </cell>
          <cell r="C188">
            <v>-313753.53999999998</v>
          </cell>
        </row>
        <row r="189">
          <cell r="A189" t="str">
            <v>65.74.04</v>
          </cell>
          <cell r="C189">
            <v>-38957.97</v>
          </cell>
        </row>
        <row r="190">
          <cell r="A190" t="str">
            <v>65.74.05</v>
          </cell>
          <cell r="C190">
            <v>-642.44000000000005</v>
          </cell>
        </row>
        <row r="191">
          <cell r="A191" t="str">
            <v>71.98.10</v>
          </cell>
          <cell r="C191">
            <v>2801.6</v>
          </cell>
        </row>
        <row r="192">
          <cell r="A192" t="str">
            <v>73.20.00</v>
          </cell>
          <cell r="C192">
            <v>776.38</v>
          </cell>
        </row>
        <row r="193">
          <cell r="A193" t="str">
            <v>73.73.01</v>
          </cell>
          <cell r="C193">
            <v>10256305.1</v>
          </cell>
        </row>
        <row r="194">
          <cell r="A194" t="str">
            <v>73.73.03</v>
          </cell>
          <cell r="C194">
            <v>230793.44</v>
          </cell>
        </row>
        <row r="195">
          <cell r="A195" t="str">
            <v>73.73.04</v>
          </cell>
          <cell r="C195">
            <v>102625.91</v>
          </cell>
        </row>
        <row r="196">
          <cell r="A196" t="str">
            <v>73.73.05.00</v>
          </cell>
          <cell r="C196">
            <v>-604357.85</v>
          </cell>
        </row>
        <row r="197">
          <cell r="A197" t="str">
            <v>73.73.05.01</v>
          </cell>
          <cell r="C197">
            <v>1965692.24</v>
          </cell>
        </row>
        <row r="198">
          <cell r="A198" t="str">
            <v>73.73.05.02</v>
          </cell>
          <cell r="C198">
            <v>723858.88</v>
          </cell>
        </row>
        <row r="199">
          <cell r="C199">
            <v>-9786</v>
          </cell>
        </row>
        <row r="200">
          <cell r="A200" t="str">
            <v>73.73.06</v>
          </cell>
          <cell r="C200">
            <v>1216.67</v>
          </cell>
        </row>
        <row r="201">
          <cell r="A201" t="str">
            <v>73.73.07</v>
          </cell>
          <cell r="C201">
            <v>0</v>
          </cell>
        </row>
        <row r="202">
          <cell r="A202" t="str">
            <v>73.73.08</v>
          </cell>
          <cell r="C202">
            <v>0.08</v>
          </cell>
        </row>
        <row r="203">
          <cell r="A203" t="str">
            <v>73.73.09</v>
          </cell>
          <cell r="C203">
            <v>636317.16</v>
          </cell>
        </row>
        <row r="204">
          <cell r="A204" t="str">
            <v>73.73.10</v>
          </cell>
          <cell r="C204">
            <v>0</v>
          </cell>
        </row>
        <row r="205">
          <cell r="A205" t="str">
            <v>73.79.01</v>
          </cell>
          <cell r="C205">
            <v>4710.1000000000004</v>
          </cell>
        </row>
        <row r="206">
          <cell r="A206" t="str">
            <v>73.79.02</v>
          </cell>
          <cell r="C206">
            <v>0.01</v>
          </cell>
        </row>
        <row r="207">
          <cell r="A207" t="str">
            <v>73.89.00</v>
          </cell>
          <cell r="C207">
            <v>0</v>
          </cell>
        </row>
        <row r="208">
          <cell r="A208" t="str">
            <v>73.89.01</v>
          </cell>
          <cell r="C208">
            <v>354200</v>
          </cell>
        </row>
        <row r="209">
          <cell r="A209" t="str">
            <v>73.92.00</v>
          </cell>
          <cell r="C209">
            <v>20597310.420000002</v>
          </cell>
        </row>
        <row r="210">
          <cell r="A210" t="str">
            <v>73.92.03</v>
          </cell>
          <cell r="C210">
            <v>0</v>
          </cell>
        </row>
        <row r="211">
          <cell r="A211" t="str">
            <v>73.93.00</v>
          </cell>
          <cell r="C211">
            <v>2575706.7000000002</v>
          </cell>
        </row>
        <row r="212">
          <cell r="A212" t="str">
            <v>73.93.01</v>
          </cell>
          <cell r="C212">
            <v>322275</v>
          </cell>
        </row>
        <row r="213">
          <cell r="A213" t="str">
            <v>73.93.02</v>
          </cell>
          <cell r="C213">
            <v>0</v>
          </cell>
        </row>
        <row r="214">
          <cell r="A214" t="str">
            <v>73.93.03</v>
          </cell>
          <cell r="C214">
            <v>0</v>
          </cell>
        </row>
        <row r="215">
          <cell r="A215" t="str">
            <v>73.93.04</v>
          </cell>
          <cell r="C215">
            <v>0</v>
          </cell>
        </row>
        <row r="216">
          <cell r="A216" t="str">
            <v>73.93.06</v>
          </cell>
          <cell r="C216">
            <v>0</v>
          </cell>
        </row>
        <row r="217">
          <cell r="A217" t="str">
            <v>73.95.00</v>
          </cell>
          <cell r="C217">
            <v>2036120</v>
          </cell>
        </row>
        <row r="218">
          <cell r="C218">
            <v>0</v>
          </cell>
        </row>
        <row r="219">
          <cell r="A219" t="str">
            <v>69</v>
          </cell>
          <cell r="C219">
            <v>-209099.75999999998</v>
          </cell>
        </row>
        <row r="220">
          <cell r="A220" t="str">
            <v>79</v>
          </cell>
          <cell r="C220">
            <v>6166624.9000000032</v>
          </cell>
        </row>
        <row r="221">
          <cell r="C221">
            <v>7852647.5200000256</v>
          </cell>
        </row>
        <row r="223">
          <cell r="A223" t="str">
            <v>pl6a</v>
          </cell>
          <cell r="C223">
            <v>1481406.88</v>
          </cell>
        </row>
        <row r="224">
          <cell r="A224" t="str">
            <v>73.74.00</v>
          </cell>
          <cell r="C224">
            <v>1481406.88</v>
          </cell>
        </row>
        <row r="225">
          <cell r="A225" t="str">
            <v>73.74.01</v>
          </cell>
          <cell r="C225">
            <v>0</v>
          </cell>
        </row>
        <row r="226">
          <cell r="A226" t="str">
            <v>73.74.02</v>
          </cell>
          <cell r="C226">
            <v>0</v>
          </cell>
        </row>
        <row r="227">
          <cell r="C227">
            <v>1481406.88</v>
          </cell>
        </row>
        <row r="229">
          <cell r="A229" t="str">
            <v>pl7</v>
          </cell>
          <cell r="C229">
            <v>120163.47</v>
          </cell>
        </row>
        <row r="230">
          <cell r="A230" t="str">
            <v>74.98.94</v>
          </cell>
          <cell r="C230">
            <v>0</v>
          </cell>
        </row>
        <row r="231">
          <cell r="A231" t="str">
            <v>75.00</v>
          </cell>
          <cell r="C231">
            <v>0</v>
          </cell>
        </row>
        <row r="232">
          <cell r="A232" t="str">
            <v>75.05</v>
          </cell>
          <cell r="C232">
            <v>1448.0999999999985</v>
          </cell>
        </row>
        <row r="233">
          <cell r="A233" t="str">
            <v>75.06.00.00</v>
          </cell>
          <cell r="C233">
            <v>3332.36</v>
          </cell>
        </row>
        <row r="234">
          <cell r="A234" t="str">
            <v>75.06.00.01</v>
          </cell>
          <cell r="C234">
            <v>0</v>
          </cell>
        </row>
        <row r="235">
          <cell r="A235" t="str">
            <v>75.14.00</v>
          </cell>
          <cell r="C235">
            <v>53750</v>
          </cell>
        </row>
        <row r="236">
          <cell r="A236" t="str">
            <v>75.98</v>
          </cell>
          <cell r="C236">
            <v>3902</v>
          </cell>
        </row>
        <row r="237">
          <cell r="A237" t="str">
            <v>81.01</v>
          </cell>
          <cell r="C237">
            <v>57590.710000000006</v>
          </cell>
        </row>
        <row r="238">
          <cell r="A238" t="str">
            <v>81.03</v>
          </cell>
          <cell r="C238">
            <v>0</v>
          </cell>
        </row>
        <row r="239">
          <cell r="A239" t="str">
            <v>82.01</v>
          </cell>
          <cell r="C239">
            <v>140.30000000000001</v>
          </cell>
        </row>
        <row r="240">
          <cell r="C240">
            <v>120163.47000000002</v>
          </cell>
        </row>
        <row r="242">
          <cell r="A242" t="str">
            <v>pl9</v>
          </cell>
          <cell r="C242">
            <v>-21095434.950000003</v>
          </cell>
        </row>
        <row r="244">
          <cell r="A244" t="str">
            <v>60.00.00</v>
          </cell>
          <cell r="C244">
            <v>-11077714.65</v>
          </cell>
        </row>
        <row r="245">
          <cell r="A245" t="str">
            <v>60.00.02</v>
          </cell>
          <cell r="C245">
            <v>-142232.23000000001</v>
          </cell>
        </row>
        <row r="246">
          <cell r="A246" t="str">
            <v>60.00.03</v>
          </cell>
          <cell r="C246">
            <v>-969039.5199999999</v>
          </cell>
        </row>
        <row r="247">
          <cell r="A247" t="str">
            <v>60.00.04</v>
          </cell>
          <cell r="C247">
            <v>-612500</v>
          </cell>
        </row>
        <row r="248">
          <cell r="A248" t="str">
            <v>60.00.05</v>
          </cell>
          <cell r="C248">
            <v>0</v>
          </cell>
        </row>
        <row r="249">
          <cell r="A249" t="str">
            <v>60.00.06</v>
          </cell>
          <cell r="C249">
            <v>0</v>
          </cell>
        </row>
        <row r="250">
          <cell r="A250" t="str">
            <v>60.00.07</v>
          </cell>
          <cell r="C250">
            <v>-944102.96</v>
          </cell>
        </row>
        <row r="251">
          <cell r="A251" t="str">
            <v>60.00.08</v>
          </cell>
          <cell r="C251">
            <v>-34901.29</v>
          </cell>
        </row>
        <row r="252">
          <cell r="A252" t="str">
            <v>60.00.13</v>
          </cell>
          <cell r="C252">
            <v>-477754.07</v>
          </cell>
        </row>
        <row r="253">
          <cell r="A253" t="str">
            <v>60.00.15</v>
          </cell>
          <cell r="C253">
            <v>-316.41000000000003</v>
          </cell>
        </row>
        <row r="254">
          <cell r="A254" t="str">
            <v>60.00.16</v>
          </cell>
          <cell r="C254">
            <v>-15898.94</v>
          </cell>
        </row>
        <row r="255">
          <cell r="A255" t="str">
            <v>60.99.98</v>
          </cell>
          <cell r="C255">
            <v>-49999.99</v>
          </cell>
        </row>
        <row r="256">
          <cell r="A256" t="str">
            <v>60.99.99</v>
          </cell>
          <cell r="C256">
            <v>-2683500</v>
          </cell>
        </row>
        <row r="257">
          <cell r="A257" t="str">
            <v>60.99.00.01</v>
          </cell>
          <cell r="C257">
            <v>-288.70999999999998</v>
          </cell>
        </row>
        <row r="258">
          <cell r="A258" t="str">
            <v>60.99.00.02</v>
          </cell>
          <cell r="C258">
            <v>0</v>
          </cell>
        </row>
        <row r="259">
          <cell r="A259" t="str">
            <v>60.99.00.03</v>
          </cell>
          <cell r="C259">
            <v>0</v>
          </cell>
        </row>
        <row r="260">
          <cell r="A260" t="str">
            <v>60.99.00.04</v>
          </cell>
          <cell r="C260">
            <v>0</v>
          </cell>
        </row>
        <row r="261">
          <cell r="C261">
            <v>-17008248.77</v>
          </cell>
        </row>
        <row r="263">
          <cell r="A263" t="str">
            <v>60.03</v>
          </cell>
          <cell r="C263">
            <v>-2899380.11</v>
          </cell>
        </row>
        <row r="264">
          <cell r="A264" t="str">
            <v>60.99.01</v>
          </cell>
          <cell r="C264">
            <v>-12.6</v>
          </cell>
        </row>
        <row r="265">
          <cell r="A265" t="str">
            <v xml:space="preserve"> </v>
          </cell>
          <cell r="C265">
            <v>-2899392.71</v>
          </cell>
        </row>
        <row r="266">
          <cell r="A266" t="str">
            <v xml:space="preserve"> </v>
          </cell>
        </row>
        <row r="267">
          <cell r="A267" t="str">
            <v>60.02</v>
          </cell>
          <cell r="C267">
            <v>-766683.13999999978</v>
          </cell>
        </row>
        <row r="268">
          <cell r="A268" t="str">
            <v>75.98.03</v>
          </cell>
          <cell r="C268">
            <v>0</v>
          </cell>
        </row>
        <row r="269">
          <cell r="A269" t="str">
            <v>62.04.03</v>
          </cell>
          <cell r="C269">
            <v>-3397.3500000000058</v>
          </cell>
        </row>
        <row r="270">
          <cell r="A270" t="str">
            <v>60.05</v>
          </cell>
          <cell r="C270">
            <v>0</v>
          </cell>
        </row>
        <row r="271">
          <cell r="A271" t="str">
            <v>68.00.00</v>
          </cell>
          <cell r="C271">
            <v>-417712.98</v>
          </cell>
        </row>
        <row r="272">
          <cell r="A272" t="str">
            <v>84.00.00</v>
          </cell>
          <cell r="C272">
            <v>0</v>
          </cell>
        </row>
        <row r="273">
          <cell r="C273">
            <v>-1187793.4699999997</v>
          </cell>
        </row>
        <row r="275">
          <cell r="A275" t="str">
            <v>pl10</v>
          </cell>
          <cell r="C275">
            <v>-12841028.409999998</v>
          </cell>
        </row>
        <row r="276">
          <cell r="A276" t="str">
            <v>61.00.00.00</v>
          </cell>
        </row>
        <row r="277">
          <cell r="A277" t="str">
            <v>61.00.00.01</v>
          </cell>
          <cell r="C277">
            <v>-59591</v>
          </cell>
        </row>
        <row r="278">
          <cell r="A278" t="str">
            <v>61.00.00.02</v>
          </cell>
          <cell r="C278">
            <v>-813</v>
          </cell>
        </row>
        <row r="279">
          <cell r="A279" t="str">
            <v>61.00.01</v>
          </cell>
          <cell r="C279">
            <v>-105</v>
          </cell>
        </row>
        <row r="280">
          <cell r="A280" t="str">
            <v>61.00.02</v>
          </cell>
          <cell r="C280">
            <v>0</v>
          </cell>
        </row>
        <row r="281">
          <cell r="A281" t="str">
            <v>61.00.04</v>
          </cell>
          <cell r="C281">
            <v>-106582.04999999999</v>
          </cell>
        </row>
        <row r="282">
          <cell r="A282" t="str">
            <v>61.00.05</v>
          </cell>
          <cell r="C282">
            <v>-3000</v>
          </cell>
        </row>
        <row r="283">
          <cell r="A283" t="str">
            <v>61.00.06</v>
          </cell>
          <cell r="C283">
            <v>-113928.1</v>
          </cell>
        </row>
        <row r="284">
          <cell r="A284" t="str">
            <v>61.01.00</v>
          </cell>
          <cell r="C284">
            <v>-419700</v>
          </cell>
        </row>
        <row r="285">
          <cell r="A285" t="str">
            <v>61.02.00</v>
          </cell>
          <cell r="C285">
            <v>0</v>
          </cell>
        </row>
        <row r="286">
          <cell r="A286" t="str">
            <v>61.98.00</v>
          </cell>
          <cell r="C286">
            <v>-252682.78999999998</v>
          </cell>
        </row>
        <row r="287">
          <cell r="A287" t="str">
            <v>61.98.01</v>
          </cell>
          <cell r="C287">
            <v>0</v>
          </cell>
        </row>
        <row r="288">
          <cell r="A288" t="str">
            <v>61.98.02</v>
          </cell>
          <cell r="C288">
            <v>-58500.040000000008</v>
          </cell>
        </row>
        <row r="289">
          <cell r="A289" t="str">
            <v>61.98.99</v>
          </cell>
          <cell r="C289">
            <v>-277999.98</v>
          </cell>
        </row>
        <row r="290">
          <cell r="A290" t="str">
            <v>61.99.00</v>
          </cell>
          <cell r="C290">
            <v>-50000.01</v>
          </cell>
        </row>
        <row r="291">
          <cell r="A291" t="str">
            <v>62.03</v>
          </cell>
          <cell r="C291">
            <v>-659729.13</v>
          </cell>
        </row>
        <row r="292">
          <cell r="A292" t="str">
            <v>62.04.01</v>
          </cell>
          <cell r="C292">
            <v>254.22000000000003</v>
          </cell>
        </row>
        <row r="293">
          <cell r="A293" t="str">
            <v>62.04.02</v>
          </cell>
          <cell r="C293">
            <v>-35260.53</v>
          </cell>
        </row>
        <row r="294">
          <cell r="A294" t="str">
            <v>62.04.04</v>
          </cell>
          <cell r="C294">
            <v>-130505</v>
          </cell>
        </row>
        <row r="295">
          <cell r="A295" t="str">
            <v>62.04.10</v>
          </cell>
          <cell r="C295">
            <v>-7832.1200000000008</v>
          </cell>
        </row>
        <row r="296">
          <cell r="A296" t="str">
            <v>62.04.11</v>
          </cell>
          <cell r="C296">
            <v>-2742.79</v>
          </cell>
        </row>
        <row r="297">
          <cell r="A297" t="str">
            <v>62.05</v>
          </cell>
          <cell r="C297">
            <v>-132914.76</v>
          </cell>
        </row>
        <row r="298">
          <cell r="A298" t="str">
            <v>62.07</v>
          </cell>
          <cell r="C298">
            <v>-3174808.5400000005</v>
          </cell>
        </row>
        <row r="299">
          <cell r="A299" t="str">
            <v>62.98</v>
          </cell>
          <cell r="C299">
            <v>-980306.44999999984</v>
          </cell>
        </row>
        <row r="300">
          <cell r="A300" t="str">
            <v>62.99.00</v>
          </cell>
          <cell r="C300">
            <v>0.01</v>
          </cell>
        </row>
        <row r="301">
          <cell r="A301" t="str">
            <v>62.99.01</v>
          </cell>
          <cell r="C301">
            <v>-516000.01</v>
          </cell>
        </row>
        <row r="302">
          <cell r="A302" t="str">
            <v>62.99.02</v>
          </cell>
          <cell r="C302">
            <v>-185749.99</v>
          </cell>
        </row>
        <row r="303">
          <cell r="A303" t="str">
            <v>75.98.02</v>
          </cell>
          <cell r="C303">
            <v>0</v>
          </cell>
        </row>
        <row r="304">
          <cell r="A304" t="str">
            <v>63</v>
          </cell>
          <cell r="C304">
            <v>-1861165.1400000001</v>
          </cell>
        </row>
        <row r="305">
          <cell r="A305" t="str">
            <v>64.00</v>
          </cell>
          <cell r="C305">
            <v>-110760.90000000001</v>
          </cell>
        </row>
        <row r="306">
          <cell r="A306" t="str">
            <v>64.01</v>
          </cell>
          <cell r="C306">
            <v>-137417.13</v>
          </cell>
        </row>
        <row r="307">
          <cell r="A307" t="str">
            <v>64.02</v>
          </cell>
          <cell r="C307">
            <v>-838965.94</v>
          </cell>
        </row>
        <row r="308">
          <cell r="A308" t="str">
            <v>64.05.00</v>
          </cell>
          <cell r="C308">
            <v>-11797.64</v>
          </cell>
        </row>
        <row r="309">
          <cell r="A309" t="str">
            <v>64.05.01</v>
          </cell>
          <cell r="C309">
            <v>-88988.14</v>
          </cell>
        </row>
        <row r="310">
          <cell r="A310" t="str">
            <v>64.05.03</v>
          </cell>
          <cell r="C310">
            <v>-43658.41</v>
          </cell>
        </row>
        <row r="311">
          <cell r="A311" t="str">
            <v>64.05.04</v>
          </cell>
          <cell r="C311">
            <v>-140280</v>
          </cell>
        </row>
        <row r="312">
          <cell r="A312" t="str">
            <v>64.05.08</v>
          </cell>
          <cell r="C312">
            <v>-23100.17</v>
          </cell>
        </row>
        <row r="313">
          <cell r="A313" t="str">
            <v>64.05.11</v>
          </cell>
          <cell r="C313">
            <v>0</v>
          </cell>
        </row>
        <row r="314">
          <cell r="A314" t="str">
            <v>64.05.12</v>
          </cell>
          <cell r="C314">
            <v>-32835.94</v>
          </cell>
        </row>
        <row r="315">
          <cell r="A315" t="str">
            <v>64.06</v>
          </cell>
          <cell r="C315">
            <v>-3000</v>
          </cell>
        </row>
        <row r="316">
          <cell r="A316" t="str">
            <v>64.07</v>
          </cell>
          <cell r="C316">
            <v>-58710.62999999999</v>
          </cell>
        </row>
        <row r="317">
          <cell r="A317" t="str">
            <v>64.08</v>
          </cell>
          <cell r="C317">
            <v>-160940.5</v>
          </cell>
        </row>
        <row r="318">
          <cell r="A318" t="str">
            <v>64.09</v>
          </cell>
          <cell r="C318">
            <v>-3376</v>
          </cell>
        </row>
        <row r="319">
          <cell r="A319" t="str">
            <v>64.14</v>
          </cell>
          <cell r="C319">
            <v>-3492.68</v>
          </cell>
        </row>
        <row r="320">
          <cell r="A320" t="str">
            <v>64.20.01</v>
          </cell>
          <cell r="C320">
            <v>0</v>
          </cell>
        </row>
        <row r="321">
          <cell r="A321" t="str">
            <v>64.20.02</v>
          </cell>
          <cell r="C321">
            <v>-317199.83</v>
          </cell>
        </row>
        <row r="322">
          <cell r="A322" t="str">
            <v>64.20.03</v>
          </cell>
          <cell r="C322">
            <v>-83100</v>
          </cell>
        </row>
        <row r="323">
          <cell r="A323" t="str">
            <v>64.20.04</v>
          </cell>
          <cell r="C323">
            <v>-181463.81</v>
          </cell>
        </row>
        <row r="324">
          <cell r="A324" t="str">
            <v>64.98.00</v>
          </cell>
          <cell r="C324">
            <v>-54047.729999999996</v>
          </cell>
        </row>
        <row r="325">
          <cell r="A325" t="str">
            <v>64.98.02</v>
          </cell>
          <cell r="C325">
            <v>-134.28</v>
          </cell>
        </row>
        <row r="326">
          <cell r="A326" t="str">
            <v>64.98.03</v>
          </cell>
          <cell r="C326">
            <v>0</v>
          </cell>
        </row>
        <row r="327">
          <cell r="A327" t="str">
            <v>64.98.04</v>
          </cell>
          <cell r="C327">
            <v>0</v>
          </cell>
        </row>
        <row r="328">
          <cell r="A328" t="str">
            <v>64.98.05</v>
          </cell>
          <cell r="C328">
            <v>-94893.5</v>
          </cell>
        </row>
        <row r="329">
          <cell r="A329" t="str">
            <v>64.98.06</v>
          </cell>
          <cell r="C329">
            <v>0</v>
          </cell>
        </row>
        <row r="330">
          <cell r="A330" t="str">
            <v>64.98.08</v>
          </cell>
          <cell r="C330">
            <v>-57667.76</v>
          </cell>
        </row>
        <row r="331">
          <cell r="A331" t="str">
            <v>64.98.13</v>
          </cell>
          <cell r="C331">
            <v>-11280</v>
          </cell>
        </row>
        <row r="332">
          <cell r="A332" t="str">
            <v>64.98.14</v>
          </cell>
          <cell r="C332">
            <v>-18038.669999999998</v>
          </cell>
        </row>
        <row r="333">
          <cell r="A333" t="str">
            <v>64.98.16</v>
          </cell>
          <cell r="C333">
            <v>0</v>
          </cell>
        </row>
        <row r="334">
          <cell r="A334" t="str">
            <v>64.98.21</v>
          </cell>
          <cell r="C334">
            <v>0</v>
          </cell>
        </row>
        <row r="335">
          <cell r="A335" t="str">
            <v>64.98.98</v>
          </cell>
          <cell r="C335">
            <v>1.8189894035458565E-12</v>
          </cell>
        </row>
        <row r="336">
          <cell r="A336" t="str">
            <v>64.99.00</v>
          </cell>
          <cell r="C336">
            <v>-0.01</v>
          </cell>
        </row>
        <row r="337">
          <cell r="A337" t="str">
            <v>64.99.01</v>
          </cell>
          <cell r="C337">
            <v>-119999.99</v>
          </cell>
        </row>
        <row r="338">
          <cell r="A338" t="str">
            <v>64.99.98</v>
          </cell>
          <cell r="C338">
            <v>-288600.01</v>
          </cell>
        </row>
        <row r="339">
          <cell r="A339" t="str">
            <v>81.00.00</v>
          </cell>
          <cell r="C339">
            <v>-17977.11</v>
          </cell>
        </row>
        <row r="340">
          <cell r="A340" t="str">
            <v>81.00.01</v>
          </cell>
          <cell r="C340">
            <v>0</v>
          </cell>
        </row>
        <row r="341">
          <cell r="A341" t="str">
            <v>81.00.02</v>
          </cell>
          <cell r="C341">
            <v>0</v>
          </cell>
        </row>
        <row r="342">
          <cell r="A342" t="str">
            <v>81.00.04</v>
          </cell>
          <cell r="C342">
            <v>-18466.57</v>
          </cell>
        </row>
        <row r="343">
          <cell r="A343" t="str">
            <v>81.00.06</v>
          </cell>
          <cell r="C343">
            <v>-382.12</v>
          </cell>
        </row>
        <row r="344">
          <cell r="A344" t="str">
            <v>81.00.07</v>
          </cell>
          <cell r="C344">
            <v>-669350</v>
          </cell>
        </row>
        <row r="345">
          <cell r="A345" t="str">
            <v>81.00.08</v>
          </cell>
          <cell r="C345">
            <v>0</v>
          </cell>
        </row>
        <row r="346">
          <cell r="A346" t="str">
            <v>81.00.09</v>
          </cell>
          <cell r="C346">
            <v>-2047.29</v>
          </cell>
        </row>
        <row r="347">
          <cell r="A347" t="str">
            <v>81.00.10</v>
          </cell>
          <cell r="C347">
            <v>0</v>
          </cell>
        </row>
        <row r="348">
          <cell r="A348" t="str">
            <v>81.00.11</v>
          </cell>
          <cell r="C348">
            <v>0</v>
          </cell>
        </row>
        <row r="349">
          <cell r="A349" t="str">
            <v>81.01.98</v>
          </cell>
          <cell r="C349">
            <v>0</v>
          </cell>
        </row>
        <row r="350">
          <cell r="A350" t="str">
            <v>81.02.00</v>
          </cell>
          <cell r="C350">
            <v>0</v>
          </cell>
        </row>
        <row r="351">
          <cell r="A351" t="str">
            <v>81.02.03</v>
          </cell>
          <cell r="C351">
            <v>0</v>
          </cell>
        </row>
        <row r="352">
          <cell r="A352" t="str">
            <v>81.02.04</v>
          </cell>
          <cell r="C352">
            <v>0</v>
          </cell>
        </row>
        <row r="353">
          <cell r="A353" t="str">
            <v>81.02.99</v>
          </cell>
          <cell r="C353">
            <v>0</v>
          </cell>
        </row>
        <row r="354">
          <cell r="A354" t="str">
            <v>82.00</v>
          </cell>
          <cell r="C354">
            <v>-205177.22999999998</v>
          </cell>
        </row>
        <row r="355">
          <cell r="A355" t="str">
            <v>82.00.08</v>
          </cell>
          <cell r="C355">
            <v>0</v>
          </cell>
        </row>
        <row r="356">
          <cell r="A356" t="str">
            <v>84.91.09.00</v>
          </cell>
          <cell r="C356">
            <v>0</v>
          </cell>
        </row>
        <row r="357">
          <cell r="A357" t="str">
            <v>84.00.12</v>
          </cell>
          <cell r="C357">
            <v>0</v>
          </cell>
        </row>
        <row r="358">
          <cell r="A358" t="str">
            <v>84.00.13</v>
          </cell>
          <cell r="C358">
            <v>0.01</v>
          </cell>
        </row>
        <row r="359">
          <cell r="C359">
            <v>-12826812.180000002</v>
          </cell>
        </row>
        <row r="361">
          <cell r="A361" t="str">
            <v>pl11</v>
          </cell>
          <cell r="C361">
            <v>-4638204.559076027</v>
          </cell>
        </row>
        <row r="362">
          <cell r="A362" t="str">
            <v>66.11.00</v>
          </cell>
          <cell r="C362">
            <v>-224.76</v>
          </cell>
        </row>
        <row r="363">
          <cell r="A363" t="str">
            <v>66.11.02</v>
          </cell>
          <cell r="C363">
            <v>-725200.92999999993</v>
          </cell>
        </row>
        <row r="364">
          <cell r="A364" t="str">
            <v>66.11.98</v>
          </cell>
          <cell r="C364">
            <v>-1641538.31</v>
          </cell>
        </row>
        <row r="365">
          <cell r="A365" t="str">
            <v>66.13.01</v>
          </cell>
          <cell r="C365">
            <v>-146.26</v>
          </cell>
        </row>
        <row r="366">
          <cell r="A366" t="str">
            <v>66.13.98</v>
          </cell>
          <cell r="C366">
            <v>-286518.42000000004</v>
          </cell>
        </row>
        <row r="367">
          <cell r="A367" t="str">
            <v>66.14</v>
          </cell>
          <cell r="C367">
            <v>-318657.61999999988</v>
          </cell>
        </row>
        <row r="368">
          <cell r="A368" t="str">
            <v>66.16</v>
          </cell>
          <cell r="C368">
            <v>-1511759.8099999998</v>
          </cell>
        </row>
        <row r="369">
          <cell r="C369">
            <v>-154158.44907602773</v>
          </cell>
        </row>
        <row r="370">
          <cell r="C370">
            <v>-4638204.559076027</v>
          </cell>
        </row>
        <row r="372">
          <cell r="A372" t="str">
            <v>pl12</v>
          </cell>
          <cell r="C372">
            <v>-15137807.689351829</v>
          </cell>
        </row>
        <row r="373">
          <cell r="A373" t="str">
            <v>68.02.00</v>
          </cell>
          <cell r="C373">
            <v>-13620049.829351829</v>
          </cell>
        </row>
        <row r="374">
          <cell r="A374" t="str">
            <v>68.02.01</v>
          </cell>
          <cell r="C374">
            <v>-63938.67</v>
          </cell>
        </row>
        <row r="375">
          <cell r="A375" t="str">
            <v>68.02.02</v>
          </cell>
          <cell r="C375">
            <v>-188651.54</v>
          </cell>
        </row>
        <row r="376">
          <cell r="A376" t="str">
            <v>68.02.03</v>
          </cell>
          <cell r="C376">
            <v>-461802.83</v>
          </cell>
        </row>
        <row r="377">
          <cell r="A377" t="str">
            <v>68.02.04</v>
          </cell>
          <cell r="C377">
            <v>-112643.82</v>
          </cell>
        </row>
        <row r="378">
          <cell r="A378" t="str">
            <v>68.03</v>
          </cell>
          <cell r="C378">
            <v>-205468.93999999997</v>
          </cell>
        </row>
        <row r="379">
          <cell r="A379" t="str">
            <v>68.04</v>
          </cell>
          <cell r="C379">
            <v>-486866.05999999994</v>
          </cell>
        </row>
        <row r="380">
          <cell r="A380" t="str">
            <v>81.02.20</v>
          </cell>
          <cell r="C380">
            <v>0</v>
          </cell>
        </row>
        <row r="381">
          <cell r="A381" t="str">
            <v>84.00.01</v>
          </cell>
          <cell r="C381">
            <v>0</v>
          </cell>
        </row>
        <row r="382">
          <cell r="A382" t="str">
            <v>84.01.00</v>
          </cell>
          <cell r="C382">
            <v>1614</v>
          </cell>
        </row>
        <row r="383">
          <cell r="C383">
            <v>-15137807.689351829</v>
          </cell>
        </row>
        <row r="385">
          <cell r="A385" t="str">
            <v>pl13</v>
          </cell>
          <cell r="C385">
            <v>0</v>
          </cell>
        </row>
        <row r="386">
          <cell r="A386" t="str">
            <v>68.09</v>
          </cell>
          <cell r="C386">
            <v>0</v>
          </cell>
        </row>
        <row r="387">
          <cell r="A387" t="str">
            <v>68.17</v>
          </cell>
          <cell r="C387">
            <v>0</v>
          </cell>
        </row>
        <row r="388">
          <cell r="A388" t="str">
            <v>68.34</v>
          </cell>
          <cell r="C388">
            <v>0</v>
          </cell>
        </row>
        <row r="389">
          <cell r="A389" t="str">
            <v>81.02.08</v>
          </cell>
          <cell r="C389">
            <v>0</v>
          </cell>
        </row>
        <row r="390">
          <cell r="A390" t="str">
            <v>84.00</v>
          </cell>
          <cell r="C390">
            <v>0</v>
          </cell>
        </row>
        <row r="391">
          <cell r="C391">
            <v>0</v>
          </cell>
        </row>
        <row r="393">
          <cell r="A393" t="str">
            <v>pl16</v>
          </cell>
          <cell r="C393">
            <v>0</v>
          </cell>
        </row>
        <row r="394">
          <cell r="C394">
            <v>0</v>
          </cell>
        </row>
        <row r="395">
          <cell r="C395">
            <v>0</v>
          </cell>
        </row>
        <row r="398">
          <cell r="C398">
            <v>127742361.07199767</v>
          </cell>
        </row>
        <row r="400">
          <cell r="A400" t="str">
            <v>pl14</v>
          </cell>
          <cell r="C400">
            <v>-23414744.228345871</v>
          </cell>
        </row>
        <row r="402">
          <cell r="A402" t="str">
            <v>88.08.01</v>
          </cell>
          <cell r="C402">
            <v>-1489309.4312032736</v>
          </cell>
        </row>
        <row r="403">
          <cell r="A403" t="str">
            <v>88.08.02</v>
          </cell>
          <cell r="C403">
            <v>2831638.5528574022</v>
          </cell>
        </row>
        <row r="404">
          <cell r="C404">
            <v>1342329.1216541287</v>
          </cell>
        </row>
        <row r="407">
          <cell r="A407" t="str">
            <v>88.08.00</v>
          </cell>
          <cell r="C407">
            <v>-23981165.929999996</v>
          </cell>
        </row>
        <row r="408">
          <cell r="A408" t="str">
            <v>88.06.00</v>
          </cell>
          <cell r="C408">
            <v>-775907.42</v>
          </cell>
        </row>
        <row r="409">
          <cell r="C409">
            <v>-24757073.349999998</v>
          </cell>
        </row>
        <row r="411">
          <cell r="C411">
            <v>104327616.8436518</v>
          </cell>
        </row>
        <row r="413">
          <cell r="C413">
            <v>0</v>
          </cell>
        </row>
        <row r="414">
          <cell r="C414">
            <v>0</v>
          </cell>
        </row>
        <row r="419">
          <cell r="C419">
            <v>104434640.61999996</v>
          </cell>
        </row>
        <row r="420">
          <cell r="C420">
            <v>-107023.77634815872</v>
          </cell>
        </row>
        <row r="421">
          <cell r="C421">
            <v>-4.7235516831278801E-8</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0EEA-52E1-44F4-8CED-0BCAB3D23F8C}">
  <sheetPr codeName="Sheet1">
    <tabColor rgb="FF2F0037"/>
    <pageSetUpPr fitToPage="1"/>
  </sheetPr>
  <dimension ref="A1:BL101"/>
  <sheetViews>
    <sheetView zoomScaleNormal="100" workbookViewId="0">
      <selection activeCell="D14" sqref="D14"/>
    </sheetView>
  </sheetViews>
  <sheetFormatPr defaultColWidth="9.42578125" defaultRowHeight="15"/>
  <cols>
    <col min="1" max="1" width="3.5703125" style="15" customWidth="1"/>
    <col min="2" max="2" width="4.42578125" style="15" customWidth="1"/>
    <col min="3" max="3" width="9.42578125" style="15"/>
    <col min="4" max="4" width="16.5703125" style="15" bestFit="1" customWidth="1"/>
    <col min="5" max="19" width="9.42578125" style="15"/>
    <col min="20" max="20" width="13.42578125" style="15" customWidth="1"/>
    <col min="21" max="16384" width="9.42578125" style="15"/>
  </cols>
  <sheetData>
    <row r="1" spans="1:64">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row>
    <row r="2" spans="1:64">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row>
    <row r="3" spans="1:64">
      <c r="A3" s="14"/>
      <c r="B3" s="14"/>
      <c r="C3" s="7"/>
      <c r="D3" s="7"/>
      <c r="E3" s="7"/>
      <c r="F3" s="7"/>
      <c r="G3" s="7"/>
      <c r="H3" s="7"/>
      <c r="I3" s="7"/>
      <c r="J3" s="7"/>
      <c r="K3" s="7"/>
      <c r="L3" s="7"/>
      <c r="M3" s="7"/>
      <c r="N3" s="7"/>
      <c r="O3" s="7"/>
      <c r="P3" s="7"/>
      <c r="Q3" s="7"/>
      <c r="R3" s="7"/>
      <c r="S3" s="7"/>
      <c r="T3" s="7"/>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row>
    <row r="4" spans="1:64" ht="21">
      <c r="A4" s="14"/>
      <c r="B4" s="14"/>
      <c r="C4" s="7"/>
      <c r="D4" s="16"/>
      <c r="E4" s="7"/>
      <c r="F4" s="7"/>
      <c r="G4" s="7"/>
      <c r="H4" s="7"/>
      <c r="I4" s="7"/>
      <c r="J4" s="7"/>
      <c r="K4" s="7"/>
      <c r="L4" s="7"/>
      <c r="M4" s="7"/>
      <c r="N4" s="7"/>
      <c r="O4" s="7"/>
      <c r="P4" s="7"/>
      <c r="Q4" s="7"/>
      <c r="R4" s="7"/>
      <c r="S4" s="7"/>
      <c r="T4" s="7"/>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row>
    <row r="5" spans="1:64">
      <c r="A5" s="14"/>
      <c r="B5" s="14"/>
      <c r="C5" s="7"/>
      <c r="D5" s="7"/>
      <c r="E5" s="7"/>
      <c r="F5" s="7"/>
      <c r="G5" s="7"/>
      <c r="H5" s="7"/>
      <c r="I5" s="7"/>
      <c r="J5" s="7"/>
      <c r="K5" s="7"/>
      <c r="L5" s="7"/>
      <c r="M5" s="7"/>
      <c r="N5" s="7"/>
      <c r="O5" s="7"/>
      <c r="P5" s="7"/>
      <c r="Q5" s="7"/>
      <c r="R5" s="7"/>
      <c r="S5" s="7"/>
      <c r="T5" s="7"/>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row>
    <row r="6" spans="1:64">
      <c r="A6" s="14"/>
      <c r="B6" s="14"/>
      <c r="C6" s="7"/>
      <c r="D6" s="7"/>
      <c r="E6" s="7"/>
      <c r="F6" s="7"/>
      <c r="G6" s="7"/>
      <c r="H6" s="7"/>
      <c r="I6" s="7"/>
      <c r="J6" s="7"/>
      <c r="K6" s="7"/>
      <c r="L6" s="7"/>
      <c r="M6" s="7"/>
      <c r="N6" s="7"/>
      <c r="O6" s="7"/>
      <c r="P6" s="7"/>
      <c r="Q6" s="7"/>
      <c r="R6" s="7"/>
      <c r="S6" s="7"/>
      <c r="T6" s="7"/>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row>
    <row r="7" spans="1:64" ht="21.75" customHeight="1">
      <c r="A7" s="14"/>
      <c r="B7" s="14"/>
      <c r="C7" s="7"/>
      <c r="D7" s="7"/>
      <c r="E7" s="7"/>
      <c r="F7" s="7"/>
      <c r="G7" s="7"/>
      <c r="H7" s="7"/>
      <c r="I7" s="7"/>
      <c r="J7" s="7"/>
      <c r="K7" s="7"/>
      <c r="L7" s="7"/>
      <c r="M7" s="7"/>
      <c r="N7" s="7"/>
      <c r="O7" s="7"/>
      <c r="P7" s="7"/>
      <c r="Q7" s="7"/>
      <c r="R7" s="7"/>
      <c r="S7" s="7"/>
      <c r="T7" s="7"/>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row>
    <row r="8" spans="1:64" ht="36">
      <c r="A8" s="14"/>
      <c r="B8" s="14"/>
      <c r="C8" s="7"/>
      <c r="D8" s="17" t="s">
        <v>520</v>
      </c>
      <c r="E8" s="7"/>
      <c r="F8" s="7"/>
      <c r="G8" s="7"/>
      <c r="H8" s="7"/>
      <c r="I8" s="7"/>
      <c r="J8" s="7"/>
      <c r="K8" s="7"/>
      <c r="L8" s="7"/>
      <c r="M8" s="7"/>
      <c r="N8" s="7"/>
      <c r="O8" s="7"/>
      <c r="P8" s="7"/>
      <c r="Q8" s="7"/>
      <c r="R8" s="7"/>
      <c r="S8" s="7"/>
      <c r="T8" s="7"/>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row>
    <row r="9" spans="1:64" ht="17.45" customHeight="1">
      <c r="A9" s="14"/>
      <c r="B9" s="14"/>
      <c r="C9" s="7"/>
      <c r="D9" s="18"/>
      <c r="E9" s="7"/>
      <c r="F9" s="7"/>
      <c r="G9" s="7"/>
      <c r="H9" s="7"/>
      <c r="I9" s="7"/>
      <c r="J9" s="7"/>
      <c r="K9" s="7"/>
      <c r="L9" s="7"/>
      <c r="M9" s="7"/>
      <c r="N9" s="7"/>
      <c r="O9" s="7"/>
      <c r="P9" s="7"/>
      <c r="Q9" s="7"/>
      <c r="R9" s="7"/>
      <c r="S9" s="7"/>
      <c r="T9" s="7"/>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row>
    <row r="10" spans="1:64" ht="21.75" thickBot="1">
      <c r="A10" s="14"/>
      <c r="B10" s="14"/>
      <c r="C10" s="7"/>
      <c r="D10" s="19" t="s">
        <v>228</v>
      </c>
      <c r="E10" s="20"/>
      <c r="F10" s="20"/>
      <c r="G10" s="20"/>
      <c r="H10" s="21"/>
      <c r="I10" s="7"/>
      <c r="J10" s="7"/>
      <c r="K10" s="7"/>
      <c r="L10" s="7"/>
      <c r="M10" s="7"/>
      <c r="N10" s="7"/>
      <c r="O10" s="7"/>
      <c r="P10" s="7"/>
      <c r="Q10" s="7"/>
      <c r="R10" s="7"/>
      <c r="S10" s="7"/>
      <c r="T10" s="7"/>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row>
    <row r="11" spans="1:64" ht="21">
      <c r="A11" s="14"/>
      <c r="B11" s="14"/>
      <c r="C11" s="7"/>
      <c r="D11" s="22" t="s">
        <v>229</v>
      </c>
      <c r="E11" s="18"/>
      <c r="F11" s="23"/>
      <c r="G11" s="7"/>
      <c r="H11" s="7"/>
      <c r="I11" s="7"/>
      <c r="J11" s="7"/>
      <c r="K11" s="7"/>
      <c r="L11" s="7"/>
      <c r="M11" s="7"/>
      <c r="N11" s="7"/>
      <c r="O11" s="7"/>
      <c r="P11" s="7"/>
      <c r="Q11" s="7"/>
      <c r="R11" s="7"/>
      <c r="S11" s="7"/>
      <c r="T11" s="7"/>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row>
    <row r="12" spans="1:64" ht="21">
      <c r="A12" s="14"/>
      <c r="B12" s="14"/>
      <c r="C12" s="7"/>
      <c r="D12" s="22" t="s">
        <v>230</v>
      </c>
      <c r="E12" s="18"/>
      <c r="F12" s="23"/>
      <c r="G12" s="7"/>
      <c r="H12" s="7"/>
      <c r="I12" s="7"/>
      <c r="J12" s="7"/>
      <c r="K12" s="7"/>
      <c r="L12" s="7"/>
      <c r="M12" s="7"/>
      <c r="N12" s="7"/>
      <c r="O12" s="7"/>
      <c r="P12" s="7"/>
      <c r="Q12" s="7"/>
      <c r="R12" s="7"/>
      <c r="S12" s="7"/>
      <c r="T12" s="7"/>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row>
    <row r="13" spans="1:64" ht="21">
      <c r="A13" s="14"/>
      <c r="B13" s="14"/>
      <c r="C13" s="7"/>
      <c r="D13" s="22" t="s">
        <v>231</v>
      </c>
      <c r="E13" s="18"/>
      <c r="F13" s="23"/>
      <c r="G13" s="7"/>
      <c r="H13" s="7"/>
      <c r="I13" s="7"/>
      <c r="J13" s="7"/>
      <c r="K13" s="7"/>
      <c r="L13" s="7"/>
      <c r="M13" s="7"/>
      <c r="N13" s="7"/>
      <c r="O13" s="7"/>
      <c r="P13" s="7"/>
      <c r="Q13" s="7"/>
      <c r="R13" s="7"/>
      <c r="S13" s="7"/>
      <c r="T13" s="7"/>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1">
      <c r="A14" s="14"/>
      <c r="B14" s="14"/>
      <c r="C14" s="7"/>
      <c r="D14" s="22" t="s">
        <v>232</v>
      </c>
      <c r="E14" s="18"/>
      <c r="F14" s="23"/>
      <c r="G14" s="7"/>
      <c r="H14" s="7"/>
      <c r="I14" s="7"/>
      <c r="J14" s="7"/>
      <c r="K14" s="7"/>
      <c r="L14" s="7"/>
      <c r="M14" s="7"/>
      <c r="N14" s="7"/>
      <c r="O14" s="7"/>
      <c r="P14" s="7"/>
      <c r="Q14" s="7"/>
      <c r="R14" s="7"/>
      <c r="S14" s="7"/>
      <c r="T14" s="7"/>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row>
    <row r="15" spans="1:64" ht="21">
      <c r="A15" s="14"/>
      <c r="B15" s="14"/>
      <c r="C15" s="7"/>
      <c r="D15" s="22" t="s">
        <v>233</v>
      </c>
      <c r="E15" s="18"/>
      <c r="F15" s="23"/>
      <c r="G15" s="7"/>
      <c r="H15" s="7"/>
      <c r="I15" s="7"/>
      <c r="J15" s="7"/>
      <c r="K15" s="7"/>
      <c r="L15" s="7"/>
      <c r="M15" s="7"/>
      <c r="N15" s="7"/>
      <c r="O15" s="7"/>
      <c r="P15" s="7"/>
      <c r="Q15" s="7"/>
      <c r="R15" s="7"/>
      <c r="S15" s="7"/>
      <c r="T15" s="7"/>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row>
    <row r="16" spans="1:64" ht="21">
      <c r="A16" s="14"/>
      <c r="B16" s="14"/>
      <c r="C16" s="7"/>
      <c r="D16" s="22" t="s">
        <v>234</v>
      </c>
      <c r="E16" s="7"/>
      <c r="F16" s="7"/>
      <c r="G16" s="7"/>
      <c r="H16" s="7"/>
      <c r="I16" s="7"/>
      <c r="J16" s="7"/>
      <c r="K16" s="7"/>
      <c r="L16" s="7"/>
      <c r="M16" s="7"/>
      <c r="N16" s="7"/>
      <c r="O16" s="7"/>
      <c r="P16" s="7"/>
      <c r="Q16" s="7"/>
      <c r="R16" s="7"/>
      <c r="S16" s="7"/>
      <c r="T16" s="7"/>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row>
    <row r="17" spans="1:64" ht="21">
      <c r="A17" s="14"/>
      <c r="B17" s="14"/>
      <c r="C17" s="7"/>
      <c r="D17" s="22" t="s">
        <v>235</v>
      </c>
      <c r="E17" s="7"/>
      <c r="F17" s="7"/>
      <c r="G17" s="7"/>
      <c r="H17" s="7"/>
      <c r="I17" s="7"/>
      <c r="J17" s="7"/>
      <c r="K17" s="7"/>
      <c r="L17" s="7"/>
      <c r="M17" s="7"/>
      <c r="N17" s="7"/>
      <c r="O17" s="7"/>
      <c r="P17" s="7"/>
      <c r="Q17" s="7"/>
      <c r="R17" s="7"/>
      <c r="S17" s="7"/>
      <c r="T17" s="7"/>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row>
    <row r="18" spans="1:64" ht="21">
      <c r="A18" s="14"/>
      <c r="B18" s="14"/>
      <c r="C18" s="7"/>
      <c r="D18" s="22" t="s">
        <v>236</v>
      </c>
      <c r="E18" s="7"/>
      <c r="F18" s="7"/>
      <c r="G18" s="7"/>
      <c r="H18" s="7"/>
      <c r="I18" s="7"/>
      <c r="J18" s="7"/>
      <c r="K18" s="7"/>
      <c r="L18" s="7"/>
      <c r="M18" s="7"/>
      <c r="N18" s="7"/>
      <c r="O18" s="7"/>
      <c r="P18" s="7"/>
      <c r="Q18" s="7"/>
      <c r="R18" s="7"/>
      <c r="S18" s="7"/>
      <c r="T18" s="7"/>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row>
    <row r="19" spans="1:64" ht="21">
      <c r="A19" s="14"/>
      <c r="B19" s="14"/>
      <c r="C19" s="7"/>
      <c r="D19" s="22" t="s">
        <v>237</v>
      </c>
      <c r="E19" s="7"/>
      <c r="F19" s="7"/>
      <c r="G19" s="7"/>
      <c r="H19" s="7"/>
      <c r="I19" s="7"/>
      <c r="J19" s="7"/>
      <c r="K19" s="7"/>
      <c r="L19" s="7"/>
      <c r="M19" s="7"/>
      <c r="N19" s="7"/>
      <c r="O19" s="7"/>
      <c r="P19" s="7"/>
      <c r="Q19" s="7"/>
      <c r="R19" s="7"/>
      <c r="S19" s="7"/>
      <c r="T19" s="7"/>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row>
    <row r="20" spans="1:64" ht="21">
      <c r="A20" s="14"/>
      <c r="B20" s="14"/>
      <c r="C20" s="7"/>
      <c r="D20" s="22" t="s">
        <v>240</v>
      </c>
      <c r="E20" s="7"/>
      <c r="F20" s="7"/>
      <c r="G20" s="7"/>
      <c r="H20" s="7"/>
      <c r="I20" s="7"/>
      <c r="J20" s="7"/>
      <c r="K20" s="7"/>
      <c r="L20" s="7"/>
      <c r="M20" s="7"/>
      <c r="N20" s="7"/>
      <c r="O20" s="7"/>
      <c r="P20" s="7"/>
      <c r="Q20" s="18"/>
      <c r="R20" s="7"/>
      <c r="S20" s="7"/>
      <c r="T20" s="7"/>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row>
    <row r="21" spans="1:64" ht="21">
      <c r="A21" s="14"/>
      <c r="B21" s="14"/>
      <c r="C21" s="7"/>
      <c r="D21" s="22" t="s">
        <v>241</v>
      </c>
      <c r="E21" s="7"/>
      <c r="F21" s="7"/>
      <c r="G21" s="7"/>
      <c r="H21" s="7"/>
      <c r="I21" s="7"/>
      <c r="J21" s="7"/>
      <c r="K21" s="7"/>
      <c r="L21" s="7"/>
      <c r="M21" s="7"/>
      <c r="N21" s="7"/>
      <c r="O21" s="7"/>
      <c r="P21" s="25" t="s">
        <v>238</v>
      </c>
      <c r="Q21" s="24"/>
      <c r="R21" s="7"/>
      <c r="S21" s="7"/>
      <c r="T21" s="7"/>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row>
    <row r="22" spans="1:64" ht="21">
      <c r="A22" s="14"/>
      <c r="B22" s="14"/>
      <c r="C22" s="7"/>
      <c r="D22" s="22" t="s">
        <v>242</v>
      </c>
      <c r="E22" s="7"/>
      <c r="F22" s="7"/>
      <c r="G22" s="7"/>
      <c r="H22" s="7"/>
      <c r="I22" s="7"/>
      <c r="J22" s="7"/>
      <c r="K22" s="7"/>
      <c r="L22" s="7"/>
      <c r="M22" s="7"/>
      <c r="N22" s="7"/>
      <c r="O22" s="7"/>
      <c r="P22" s="26" t="s">
        <v>239</v>
      </c>
      <c r="Q22" s="7"/>
      <c r="R22" s="7"/>
      <c r="S22" s="7"/>
      <c r="T22" s="7"/>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row>
    <row r="23" spans="1:64" ht="21">
      <c r="A23" s="14"/>
      <c r="B23" s="14"/>
      <c r="C23" s="7"/>
      <c r="D23" s="22"/>
      <c r="E23" s="7"/>
      <c r="F23" s="7"/>
      <c r="G23" s="7"/>
      <c r="H23" s="7"/>
      <c r="I23" s="7"/>
      <c r="J23" s="7"/>
      <c r="K23" s="7"/>
      <c r="L23" s="7"/>
      <c r="M23" s="7"/>
      <c r="N23" s="7"/>
      <c r="O23" s="7"/>
      <c r="P23" s="7"/>
      <c r="Q23" s="7"/>
      <c r="R23" s="26"/>
      <c r="S23" s="7"/>
      <c r="T23" s="7"/>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row>
    <row r="24" spans="1:64">
      <c r="A24" s="14"/>
      <c r="B24" s="14"/>
      <c r="C24" s="7"/>
      <c r="D24" s="7"/>
      <c r="E24" s="7"/>
      <c r="F24" s="7"/>
      <c r="G24" s="7"/>
      <c r="H24" s="7"/>
      <c r="I24" s="7"/>
      <c r="J24" s="7"/>
      <c r="K24" s="7"/>
      <c r="L24" s="7"/>
      <c r="M24" s="7"/>
      <c r="N24" s="7"/>
      <c r="O24" s="7"/>
      <c r="P24" s="7"/>
      <c r="Q24" s="7"/>
      <c r="R24" s="7"/>
      <c r="S24" s="7"/>
      <c r="T24" s="7"/>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row>
    <row r="25" spans="1:64" ht="9"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row>
    <row r="26" spans="1:64" ht="5.25" customHeight="1">
      <c r="A26" s="14"/>
      <c r="B26" s="14"/>
      <c r="C26" s="14"/>
      <c r="D26" s="14"/>
      <c r="E26" s="14"/>
      <c r="F26" s="14"/>
      <c r="G26" s="14"/>
      <c r="H26" s="27"/>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row>
    <row r="27" spans="1:64">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64">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row>
    <row r="29" spans="1:64">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row>
    <row r="30" spans="1:64">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row>
    <row r="31" spans="1:64">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row>
    <row r="32" spans="1:64">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row>
    <row r="33" spans="1:64">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64">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row>
    <row r="35" spans="1:64">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row>
    <row r="36" spans="1:64">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row>
    <row r="37" spans="1:64">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row>
    <row r="38" spans="1:64">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row>
    <row r="39" spans="1:64">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row>
    <row r="40" spans="1:64">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row>
    <row r="41" spans="1:64">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row>
    <row r="42" spans="1:64">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row>
    <row r="43" spans="1:64">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row>
    <row r="44" spans="1:64">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row>
    <row r="45" spans="1:64">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row>
    <row r="46" spans="1:64">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row>
    <row r="47" spans="1:64">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row>
    <row r="48" spans="1:64">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row>
    <row r="49" spans="1:64">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row>
    <row r="50" spans="1:64">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row>
    <row r="51" spans="1:64">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row>
    <row r="52" spans="1:64">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row>
    <row r="53" spans="1:64">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row>
    <row r="54" spans="1:64">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row>
    <row r="55" spans="1:64">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row>
    <row r="56" spans="1:64">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row>
    <row r="57" spans="1:64">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row>
    <row r="58" spans="1:64">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row>
    <row r="59" spans="1:64">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row>
    <row r="60" spans="1:64">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row>
    <row r="61" spans="1:64">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row>
    <row r="62" spans="1:64">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row>
    <row r="63" spans="1:64">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row>
    <row r="64" spans="1:64">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row>
    <row r="65" spans="1:64">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row>
    <row r="66" spans="1:64">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row>
    <row r="67" spans="1:64">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row>
    <row r="68" spans="1:64">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row>
    <row r="69" spans="1:64">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row>
    <row r="70" spans="1:64">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row>
    <row r="71" spans="1:64">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row>
    <row r="72" spans="1:64">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row>
    <row r="73" spans="1:64">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row>
    <row r="74" spans="1:64">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row>
    <row r="75" spans="1:64">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row>
    <row r="76" spans="1:64">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row>
    <row r="77" spans="1:64">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row>
    <row r="78" spans="1:64">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row>
    <row r="79" spans="1:64">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row>
    <row r="80" spans="1:64">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row>
    <row r="81" spans="1:64">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row>
    <row r="82" spans="1:64">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row>
    <row r="83" spans="1:64">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row>
    <row r="84" spans="1:64">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row>
    <row r="85" spans="1:64">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row>
    <row r="86" spans="1:64">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row>
    <row r="87" spans="1:64">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row>
    <row r="88" spans="1:64">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row>
    <row r="89" spans="1:64">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row>
    <row r="90" spans="1:64">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row>
    <row r="91" spans="1:64">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row>
    <row r="92" spans="1:64">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row>
    <row r="93" spans="1:64">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row>
    <row r="94" spans="1:64">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row>
    <row r="95" spans="1:64">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row>
    <row r="96" spans="1:64">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row>
    <row r="97" spans="1:64">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row>
    <row r="98" spans="1:64">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row>
    <row r="99" spans="1:6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row>
    <row r="100" spans="1:64">
      <c r="AC100" s="14"/>
      <c r="AD100" s="14"/>
    </row>
    <row r="101" spans="1:64">
      <c r="AC101" s="14"/>
      <c r="AD101" s="14"/>
    </row>
  </sheetData>
  <hyperlinks>
    <hyperlink ref="P22" r:id="rId1" xr:uid="{F640AA68-8149-40A9-A59B-F8DFAE890426}"/>
    <hyperlink ref="D13" location="'Balance Sheet'!A1" display="2. Balance Sheet" xr:uid="{8E64CA2E-FE09-4A09-9577-CE36922C163A}"/>
    <hyperlink ref="D11" location="Dashboard!A1" display="1. Dashboard" xr:uid="{43C60EB9-3FE9-4D37-8EC3-2D9BB8F23916}"/>
    <hyperlink ref="D12" location="KPIs!A1" display="2. KPIs" xr:uid="{349FBE03-0C1F-4542-8B16-BDF740A8A281}"/>
    <hyperlink ref="D14" location="'P&amp;L'!A1" display="4. Income Statement" xr:uid="{68C2FA34-25B0-4D65-A85F-74D4CEE2DE8D}"/>
    <hyperlink ref="D15" location="'NII NFI'!A1" display="5. NII-Fees" xr:uid="{96119E40-E6D6-48CF-B46E-29B7F0058510}"/>
    <hyperlink ref="D16" location="Loans!A1" display="6. Loan Book" xr:uid="{8D9ABC5B-567D-44AD-A5DD-6910DC8EA904}"/>
    <hyperlink ref="D17" location="'Customer Funds'!A1" display="7. Customer Funds" xr:uid="{E20433B1-8E48-4F1A-9533-C223A1CAD961}"/>
    <hyperlink ref="D18" location="Securities!A1" display="8. Securities" xr:uid="{FC59CDAD-DCBD-4151-83BE-5BE078D23C95}"/>
    <hyperlink ref="D19" location="Capital!A1" display="9. Capital" xr:uid="{11DFEC58-C085-4DFA-B11F-072BF8725524}"/>
    <hyperlink ref="D22" location="Glossary!A1" display="10. Glossary" xr:uid="{6B962CE8-4843-4D3E-963B-4C686B959338}"/>
    <hyperlink ref="D20" location="'Asset Quality'!A1" display="10. Asset Quality" xr:uid="{6DFFFD02-528B-4F86-AC55-C1D40BB1D3AE}"/>
    <hyperlink ref="D21" location="'IFRS9 stages'!A1" display="11. IFRS 9 stages" xr:uid="{BF5068BE-09A7-4E1C-844A-4630220099AB}"/>
  </hyperlinks>
  <printOptions horizontalCentered="1"/>
  <pageMargins left="0.70866141732283472" right="0.70866141732283472" top="0.74803149606299213" bottom="0.74803149606299213" header="0.31496062992125984" footer="0.31496062992125984"/>
  <pageSetup paperSize="9" scale="62" orientation="landscape" r:id="rId2"/>
  <headerFooter>
    <oddFooter>&amp;L&amp;12&amp;D &amp;T&amp;C&amp;12Page &amp;P of &amp;N&amp;R&amp;"-,Bold"&amp;12Optima bank&amp;"-,Regular"
Results factsheet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568F-20E3-49AA-9F2B-D4413BD0D588}">
  <sheetPr>
    <tabColor theme="5"/>
    <pageSetUpPr fitToPage="1"/>
  </sheetPr>
  <dimension ref="C1:V59"/>
  <sheetViews>
    <sheetView view="pageBreakPreview" topLeftCell="B1" zoomScaleNormal="85" zoomScaleSheetLayoutView="100" workbookViewId="0">
      <pane xSplit="3" ySplit="7" topLeftCell="E8" activePane="bottomRight" state="frozen"/>
      <selection activeCell="X22" sqref="X22"/>
      <selection pane="topRight" activeCell="X22" sqref="X22"/>
      <selection pane="bottomLeft" activeCell="X22" sqref="X22"/>
      <selection pane="bottomRight" activeCell="O21" sqref="O21"/>
    </sheetView>
  </sheetViews>
  <sheetFormatPr defaultColWidth="9.140625" defaultRowHeight="15.75"/>
  <cols>
    <col min="1" max="1" width="5.42578125" style="33" customWidth="1"/>
    <col min="2" max="2" width="6.5703125" style="33" customWidth="1"/>
    <col min="3" max="3" width="4.5703125" style="33" customWidth="1"/>
    <col min="4" max="4" width="35.5703125" style="33" customWidth="1"/>
    <col min="5" max="15" width="14.42578125" style="33" customWidth="1"/>
    <col min="16" max="16" width="3.5703125" style="33" customWidth="1"/>
    <col min="17" max="17" width="13.140625" style="33" customWidth="1"/>
    <col min="18" max="18" width="14.7109375" style="33" customWidth="1"/>
    <col min="19" max="19" width="12.5703125" style="33" customWidth="1"/>
    <col min="20" max="20" width="18" style="33" bestFit="1" customWidth="1"/>
    <col min="21" max="16384" width="9.140625" style="33"/>
  </cols>
  <sheetData>
    <row r="1" spans="4:21" ht="18.75" customHeight="1">
      <c r="D1" s="31"/>
      <c r="E1" s="31"/>
      <c r="F1" s="31"/>
      <c r="G1" s="31"/>
      <c r="H1" s="31"/>
      <c r="I1" s="31"/>
      <c r="J1" s="31"/>
      <c r="K1" s="31"/>
      <c r="L1" s="31"/>
      <c r="M1" s="31"/>
      <c r="N1" s="31"/>
      <c r="O1" s="31"/>
    </row>
    <row r="2" spans="4:21" ht="15.75" customHeight="1">
      <c r="D2" s="31"/>
      <c r="E2" s="31"/>
      <c r="F2" s="31"/>
      <c r="G2" s="31"/>
      <c r="H2" s="31"/>
      <c r="I2" s="31"/>
      <c r="J2" s="31"/>
      <c r="K2" s="31"/>
      <c r="L2" s="31"/>
      <c r="M2" s="31"/>
      <c r="N2" s="31"/>
      <c r="O2" s="31"/>
    </row>
    <row r="3" spans="4:21">
      <c r="D3" s="31"/>
      <c r="E3" s="31"/>
      <c r="F3" s="31"/>
      <c r="G3" s="31"/>
      <c r="H3" s="31"/>
      <c r="I3" s="31"/>
      <c r="J3" s="31"/>
      <c r="K3" s="31"/>
      <c r="L3" s="31"/>
      <c r="M3" s="31"/>
      <c r="N3" s="31"/>
      <c r="O3" s="31"/>
    </row>
    <row r="4" spans="4:21" ht="23.25" customHeight="1">
      <c r="D4" s="109"/>
      <c r="E4" s="109"/>
      <c r="F4" s="109"/>
      <c r="G4" s="109"/>
      <c r="H4" s="109"/>
      <c r="I4" s="109"/>
      <c r="J4" s="109"/>
      <c r="K4" s="109"/>
      <c r="L4" s="109"/>
      <c r="M4" s="109"/>
      <c r="N4" s="109"/>
      <c r="O4" s="109"/>
    </row>
    <row r="5" spans="4:21" ht="23.25" customHeight="1">
      <c r="D5" s="6" t="s">
        <v>9</v>
      </c>
      <c r="E5" s="109"/>
      <c r="F5" s="109"/>
      <c r="G5" s="109"/>
      <c r="H5" s="109"/>
      <c r="I5" s="109"/>
      <c r="J5" s="109"/>
      <c r="K5" s="109"/>
      <c r="L5" s="109"/>
      <c r="M5" s="109"/>
      <c r="N5" s="109"/>
      <c r="O5" s="109"/>
      <c r="Q5" s="34"/>
    </row>
    <row r="6" spans="4:21" ht="23.25" customHeight="1">
      <c r="D6" s="109"/>
      <c r="E6" s="109"/>
      <c r="F6" s="109"/>
      <c r="G6" s="109"/>
      <c r="H6" s="109"/>
      <c r="I6" s="109"/>
      <c r="J6" s="109"/>
      <c r="K6" s="109"/>
      <c r="L6" s="109"/>
      <c r="M6" s="109"/>
      <c r="N6" s="109"/>
      <c r="O6" s="109"/>
      <c r="Q6" s="43" t="s">
        <v>81</v>
      </c>
    </row>
    <row r="7" spans="4:21">
      <c r="D7" s="67" t="s">
        <v>3</v>
      </c>
      <c r="E7" s="35" t="s">
        <v>85</v>
      </c>
      <c r="F7" s="35" t="s">
        <v>175</v>
      </c>
      <c r="G7" s="35" t="s">
        <v>180</v>
      </c>
      <c r="H7" s="35" t="s">
        <v>246</v>
      </c>
      <c r="I7" s="35" t="s">
        <v>251</v>
      </c>
      <c r="J7" s="35" t="s">
        <v>255</v>
      </c>
      <c r="K7" s="35" t="s">
        <v>260</v>
      </c>
      <c r="L7" s="35" t="s">
        <v>268</v>
      </c>
      <c r="M7" s="35" t="s">
        <v>274</v>
      </c>
      <c r="N7" s="35" t="s">
        <v>279</v>
      </c>
      <c r="O7" s="35" t="s">
        <v>375</v>
      </c>
      <c r="Q7" s="78"/>
      <c r="R7" s="50"/>
      <c r="S7" s="50"/>
    </row>
    <row r="8" spans="4:21" s="110" customFormat="1">
      <c r="D8" s="110" t="s">
        <v>10</v>
      </c>
      <c r="R8" s="78"/>
      <c r="S8" s="112"/>
    </row>
    <row r="9" spans="4:21" ht="20.100000000000001" customHeight="1">
      <c r="D9" s="111" t="s">
        <v>5</v>
      </c>
      <c r="E9" s="112">
        <v>43.750129651730759</v>
      </c>
      <c r="F9" s="112">
        <v>47.05327664202715</v>
      </c>
      <c r="G9" s="112">
        <v>51.382836187775801</v>
      </c>
      <c r="H9" s="112">
        <v>54.528785760197039</v>
      </c>
      <c r="I9" s="112">
        <v>54.264955110000017</v>
      </c>
      <c r="J9" s="112">
        <v>55.336348399999991</v>
      </c>
      <c r="K9" s="112">
        <v>56.565870798200834</v>
      </c>
      <c r="L9" s="112">
        <v>56.001381593074754</v>
      </c>
      <c r="M9" s="112">
        <v>60.503841250422127</v>
      </c>
      <c r="N9" s="112">
        <v>67.401154826486987</v>
      </c>
      <c r="O9" s="112">
        <v>73.192100263938556</v>
      </c>
      <c r="P9" s="113"/>
      <c r="R9" s="112"/>
      <c r="T9" s="44"/>
      <c r="U9" s="112"/>
    </row>
    <row r="10" spans="4:21" ht="20.100000000000001" customHeight="1">
      <c r="D10" s="111" t="s">
        <v>12</v>
      </c>
      <c r="E10" s="112">
        <v>6.1595138999999985</v>
      </c>
      <c r="F10" s="112">
        <v>6.3962447899999999</v>
      </c>
      <c r="G10" s="112">
        <v>6.1396382799999989</v>
      </c>
      <c r="H10" s="112">
        <v>5.9635378700000015</v>
      </c>
      <c r="I10" s="112">
        <v>6.3298319800000051</v>
      </c>
      <c r="J10" s="112">
        <v>7.0430015199999998</v>
      </c>
      <c r="K10" s="112">
        <v>6.6501136600000006</v>
      </c>
      <c r="L10" s="112">
        <v>5.1323683399999993</v>
      </c>
      <c r="M10" s="112">
        <v>6.9134280599999984</v>
      </c>
      <c r="N10" s="112">
        <v>7.1779668199999973</v>
      </c>
      <c r="O10" s="112">
        <v>7.8436309800000021</v>
      </c>
      <c r="P10" s="113"/>
      <c r="Q10" s="56"/>
      <c r="R10" s="426"/>
      <c r="S10" s="112"/>
      <c r="T10" s="44"/>
      <c r="U10" s="112"/>
    </row>
    <row r="11" spans="4:21" ht="20.100000000000001" customHeight="1">
      <c r="D11" s="111" t="s">
        <v>6</v>
      </c>
      <c r="E11" s="313">
        <v>-0.22948323000000004</v>
      </c>
      <c r="F11" s="313">
        <v>-0.18227960000000001</v>
      </c>
      <c r="G11" s="313">
        <v>-0.17785501999999995</v>
      </c>
      <c r="H11" s="313">
        <v>-0.17670088000000006</v>
      </c>
      <c r="I11" s="313">
        <v>-0.19467382</v>
      </c>
      <c r="J11" s="313">
        <v>-0.19842962</v>
      </c>
      <c r="K11" s="313">
        <v>-0.19826795000000005</v>
      </c>
      <c r="L11" s="313">
        <v>-0.19172264999999986</v>
      </c>
      <c r="M11" s="313">
        <v>-0.19652718000000011</v>
      </c>
      <c r="N11" s="313">
        <v>-0.18784796000000001</v>
      </c>
      <c r="O11" s="313">
        <v>-0.18811815000000001</v>
      </c>
      <c r="P11" s="113"/>
      <c r="Q11" s="56"/>
      <c r="R11" s="426"/>
      <c r="S11" s="112"/>
    </row>
    <row r="12" spans="4:21" ht="20.100000000000001" customHeight="1">
      <c r="D12" s="111" t="s">
        <v>7</v>
      </c>
      <c r="E12" s="313">
        <v>-9.4286695999999992</v>
      </c>
      <c r="F12" s="313">
        <v>-10.705865230000001</v>
      </c>
      <c r="G12" s="313">
        <v>-13.34757973</v>
      </c>
      <c r="H12" s="313">
        <v>-15.563726910000007</v>
      </c>
      <c r="I12" s="313">
        <v>-15.868469760000004</v>
      </c>
      <c r="J12" s="313">
        <v>-15.844244109999996</v>
      </c>
      <c r="K12" s="313">
        <v>-14.006822528459589</v>
      </c>
      <c r="L12" s="313">
        <v>-14.001343121540403</v>
      </c>
      <c r="M12" s="313">
        <v>-14.515551800000049</v>
      </c>
      <c r="N12" s="313">
        <v>-15.355283429999995</v>
      </c>
      <c r="O12" s="313">
        <v>-17.718166830000023</v>
      </c>
      <c r="P12" s="113"/>
      <c r="Q12" s="56"/>
      <c r="R12" s="426"/>
      <c r="S12" s="112"/>
      <c r="T12" s="44"/>
      <c r="U12" s="112"/>
    </row>
    <row r="13" spans="4:21" ht="20.100000000000001" customHeight="1">
      <c r="D13" s="111" t="s">
        <v>13</v>
      </c>
      <c r="E13" s="112">
        <v>3.008110106376515</v>
      </c>
      <c r="F13" s="112">
        <v>1.9124900185764502</v>
      </c>
      <c r="G13" s="112">
        <v>3.0140789814235505</v>
      </c>
      <c r="H13" s="112">
        <v>4.8557687600000019</v>
      </c>
      <c r="I13" s="112">
        <v>4.2325426476549985</v>
      </c>
      <c r="J13" s="112">
        <v>3.1641643201399994</v>
      </c>
      <c r="K13" s="112">
        <v>2.7307944455599982</v>
      </c>
      <c r="L13" s="112">
        <v>5.2511265419050055</v>
      </c>
      <c r="M13" s="112">
        <v>3.8971125935499922</v>
      </c>
      <c r="N13" s="112">
        <v>2.9310495100000002</v>
      </c>
      <c r="O13" s="112">
        <v>4.2121658499999981</v>
      </c>
      <c r="P13" s="113"/>
      <c r="Q13" s="56"/>
      <c r="R13" s="426"/>
      <c r="S13" s="300"/>
      <c r="T13" s="44"/>
      <c r="U13" s="112"/>
    </row>
    <row r="14" spans="4:21" s="110" customFormat="1" ht="20.100000000000001" customHeight="1">
      <c r="D14" s="90" t="s">
        <v>14</v>
      </c>
      <c r="E14" s="91">
        <v>43.259600828107274</v>
      </c>
      <c r="F14" s="91">
        <v>44.473866620603594</v>
      </c>
      <c r="G14" s="91">
        <v>47.011118699199351</v>
      </c>
      <c r="H14" s="91">
        <v>49.60766460019704</v>
      </c>
      <c r="I14" s="91">
        <v>48.764186157655018</v>
      </c>
      <c r="J14" s="91">
        <v>49.500840510139994</v>
      </c>
      <c r="K14" s="91">
        <v>51.741688425301248</v>
      </c>
      <c r="L14" s="91">
        <v>52.191810703439359</v>
      </c>
      <c r="M14" s="91">
        <v>56.602302923972069</v>
      </c>
      <c r="N14" s="91">
        <v>61.967039766486998</v>
      </c>
      <c r="O14" s="91">
        <v>67.342100263938548</v>
      </c>
      <c r="P14" s="113"/>
      <c r="Q14" s="56"/>
      <c r="R14" s="427"/>
      <c r="S14" s="300"/>
    </row>
    <row r="15" spans="4:21" ht="20.100000000000001" customHeight="1">
      <c r="D15" s="114"/>
      <c r="E15" s="115"/>
      <c r="F15" s="115"/>
      <c r="G15" s="115"/>
      <c r="H15" s="115"/>
      <c r="I15" s="115"/>
      <c r="J15" s="115"/>
      <c r="K15" s="115"/>
      <c r="L15" s="115"/>
      <c r="M15" s="115"/>
      <c r="N15" s="115"/>
      <c r="O15" s="115"/>
      <c r="Q15" s="110"/>
      <c r="R15" s="116"/>
      <c r="S15" s="56"/>
    </row>
    <row r="16" spans="4:21" ht="20.100000000000001" customHeight="1">
      <c r="D16" s="111"/>
      <c r="E16" s="112"/>
      <c r="F16" s="112"/>
      <c r="G16" s="112"/>
      <c r="H16" s="112"/>
    </row>
    <row r="17" spans="3:22" ht="20.100000000000001" customHeight="1">
      <c r="D17" s="111"/>
    </row>
    <row r="18" spans="3:22" ht="20.100000000000001" customHeight="1">
      <c r="D18" s="110" t="s">
        <v>19</v>
      </c>
      <c r="E18" s="117"/>
      <c r="F18" s="117"/>
      <c r="G18" s="117"/>
      <c r="H18" s="117"/>
      <c r="I18" s="117"/>
      <c r="J18" s="117"/>
      <c r="K18" s="117"/>
      <c r="L18" s="117"/>
      <c r="M18" s="117"/>
      <c r="N18" s="117"/>
      <c r="O18" s="117"/>
    </row>
    <row r="19" spans="3:22" ht="20.100000000000001" customHeight="1">
      <c r="D19" s="111" t="s">
        <v>11</v>
      </c>
      <c r="E19" s="112">
        <v>1.9629948826823629</v>
      </c>
      <c r="F19" s="112">
        <v>2.2055827929917946</v>
      </c>
      <c r="G19" s="112">
        <v>1.8276071276226975</v>
      </c>
      <c r="H19" s="112">
        <v>2.4233277050000015</v>
      </c>
      <c r="I19" s="112">
        <v>3.0094783874999962</v>
      </c>
      <c r="J19" s="112">
        <v>2.5747677600000021</v>
      </c>
      <c r="K19" s="112">
        <v>2.9070819258333338</v>
      </c>
      <c r="L19" s="112">
        <v>2.6416388786697831</v>
      </c>
      <c r="M19" s="112">
        <v>5.5635546829968847</v>
      </c>
      <c r="N19" s="112">
        <v>3.0212813669520546</v>
      </c>
      <c r="O19" s="112">
        <v>4.3090619345945527</v>
      </c>
      <c r="P19" s="113"/>
      <c r="R19" s="112"/>
      <c r="S19" s="78"/>
      <c r="T19" s="44"/>
      <c r="U19" s="112"/>
      <c r="V19" s="56"/>
    </row>
    <row r="20" spans="3:22" ht="20.100000000000001" customHeight="1">
      <c r="D20" s="111" t="s">
        <v>20</v>
      </c>
      <c r="E20" s="112">
        <v>3.0246838600000014</v>
      </c>
      <c r="F20" s="112">
        <v>3.2207147500000004</v>
      </c>
      <c r="G20" s="112">
        <v>3.0342716300000006</v>
      </c>
      <c r="H20" s="112">
        <v>3.2958277500000017</v>
      </c>
      <c r="I20" s="112">
        <v>3.5860615299999985</v>
      </c>
      <c r="J20" s="112">
        <v>3.8550088599999994</v>
      </c>
      <c r="K20" s="112">
        <v>3.9922506500000003</v>
      </c>
      <c r="L20" s="112">
        <v>4.2732251199999975</v>
      </c>
      <c r="M20" s="112">
        <v>4.9347646800000025</v>
      </c>
      <c r="N20" s="112">
        <v>5.0246748400000012</v>
      </c>
      <c r="O20" s="112">
        <v>4.9800966500000055</v>
      </c>
      <c r="P20" s="113"/>
      <c r="Q20" s="327"/>
      <c r="R20" s="112"/>
      <c r="S20" s="78"/>
      <c r="T20" s="112"/>
      <c r="U20" s="112"/>
      <c r="V20" s="56"/>
    </row>
    <row r="21" spans="3:22" ht="20.100000000000001" customHeight="1">
      <c r="D21" s="111" t="s">
        <v>21</v>
      </c>
      <c r="E21" s="112">
        <v>2.0192035243590869</v>
      </c>
      <c r="F21" s="112">
        <v>2.2091190441887782</v>
      </c>
      <c r="G21" s="112">
        <v>2.0524309289393594</v>
      </c>
      <c r="H21" s="112">
        <v>1.9489219459993263</v>
      </c>
      <c r="I21" s="112">
        <v>2.875767113697937</v>
      </c>
      <c r="J21" s="112">
        <v>2.8401475879368325</v>
      </c>
      <c r="K21" s="112">
        <v>2.895145068323135</v>
      </c>
      <c r="L21" s="112">
        <v>3.5688513870746084</v>
      </c>
      <c r="M21" s="112">
        <v>4.2734855723197294</v>
      </c>
      <c r="N21" s="112">
        <v>5.2668743456542337</v>
      </c>
      <c r="O21" s="112">
        <v>6.0401632727454615</v>
      </c>
      <c r="P21" s="113"/>
      <c r="Q21" s="327"/>
      <c r="R21" s="112"/>
      <c r="S21" s="78"/>
      <c r="T21" s="112"/>
      <c r="U21" s="112"/>
      <c r="V21" s="56"/>
    </row>
    <row r="22" spans="3:22" s="296" customFormat="1" ht="20.100000000000001" customHeight="1">
      <c r="C22" s="33"/>
      <c r="D22" s="111" t="s">
        <v>22</v>
      </c>
      <c r="E22" s="112">
        <v>0.8119817134755194</v>
      </c>
      <c r="F22" s="112">
        <v>0.88664969000000005</v>
      </c>
      <c r="G22" s="112">
        <v>0.89730760284</v>
      </c>
      <c r="H22" s="112">
        <v>0.96076135272239171</v>
      </c>
      <c r="I22" s="112">
        <v>0.9792891047544896</v>
      </c>
      <c r="J22" s="112">
        <v>1.3525029583358414</v>
      </c>
      <c r="K22" s="112">
        <v>1.3549293858561746</v>
      </c>
      <c r="L22" s="112">
        <v>1.8048349838767181</v>
      </c>
      <c r="M22" s="112">
        <v>3.0692337896351063</v>
      </c>
      <c r="N22" s="112">
        <v>2.7048267664217764</v>
      </c>
      <c r="O22" s="112">
        <v>2.6198271959744535</v>
      </c>
      <c r="P22" s="33"/>
      <c r="Q22" s="327"/>
      <c r="R22" s="295"/>
      <c r="S22" s="78"/>
      <c r="T22" s="295"/>
      <c r="U22" s="112"/>
      <c r="V22" s="56"/>
    </row>
    <row r="23" spans="3:22" ht="20.100000000000001" customHeight="1">
      <c r="D23" s="111" t="s">
        <v>6</v>
      </c>
      <c r="E23" s="112">
        <v>1.7561650032663216</v>
      </c>
      <c r="F23" s="112">
        <v>1.2916070957584251</v>
      </c>
      <c r="G23" s="112">
        <v>1.4942120172713276</v>
      </c>
      <c r="H23" s="112">
        <v>1.5220320030916952</v>
      </c>
      <c r="I23" s="112">
        <v>1.6112979153076692</v>
      </c>
      <c r="J23" s="112">
        <v>1.4960075785587508</v>
      </c>
      <c r="K23" s="112">
        <v>2.1912220903310526</v>
      </c>
      <c r="L23" s="112">
        <v>2.3614496303788934</v>
      </c>
      <c r="M23" s="112">
        <v>3.7142794836555311</v>
      </c>
      <c r="N23" s="112">
        <v>2.9337775492425315</v>
      </c>
      <c r="O23" s="112">
        <v>4.6717045640299348</v>
      </c>
      <c r="P23" s="113"/>
      <c r="Q23" s="56"/>
      <c r="R23" s="112"/>
      <c r="S23" s="78"/>
      <c r="T23" s="44"/>
      <c r="U23" s="112"/>
      <c r="V23" s="56"/>
    </row>
    <row r="24" spans="3:22">
      <c r="D24" s="90" t="s">
        <v>243</v>
      </c>
      <c r="E24" s="91">
        <v>9.5750289837832927</v>
      </c>
      <c r="F24" s="91">
        <v>9.8136733729390002</v>
      </c>
      <c r="G24" s="91">
        <v>9.3058293066733846</v>
      </c>
      <c r="H24" s="91">
        <v>10.150870756813417</v>
      </c>
      <c r="I24" s="91">
        <v>12.06189405126009</v>
      </c>
      <c r="J24" s="91">
        <v>12.118434744831429</v>
      </c>
      <c r="K24" s="91">
        <v>13.340629120343696</v>
      </c>
      <c r="L24" s="91">
        <v>14.650000000000002</v>
      </c>
      <c r="M24" s="91">
        <v>21.555318208607254</v>
      </c>
      <c r="N24" s="91">
        <v>18.951434868270599</v>
      </c>
      <c r="O24" s="91">
        <v>22.620853617344405</v>
      </c>
      <c r="P24" s="113"/>
      <c r="S24" s="78"/>
      <c r="T24" s="112"/>
    </row>
    <row r="25" spans="3:22">
      <c r="D25" s="114"/>
      <c r="E25" s="118"/>
      <c r="F25" s="115"/>
      <c r="G25" s="115"/>
      <c r="H25" s="115"/>
      <c r="I25" s="115"/>
      <c r="J25" s="115"/>
      <c r="K25" s="115"/>
      <c r="L25" s="115"/>
      <c r="M25" s="115"/>
      <c r="N25" s="115"/>
      <c r="O25" s="115"/>
      <c r="S25" s="56"/>
    </row>
    <row r="26" spans="3:22">
      <c r="O26" s="78"/>
    </row>
    <row r="27" spans="3:22">
      <c r="H27" s="112"/>
      <c r="L27" s="112"/>
      <c r="M27" s="112"/>
      <c r="N27" s="112"/>
      <c r="O27" s="78"/>
      <c r="Q27" s="56"/>
      <c r="R27" s="112"/>
      <c r="S27" s="78"/>
      <c r="T27" s="296"/>
    </row>
    <row r="28" spans="3:22">
      <c r="K28" s="294"/>
      <c r="O28" s="78"/>
      <c r="R28" s="56"/>
      <c r="T28" s="56"/>
    </row>
    <row r="29" spans="3:22">
      <c r="F29" s="243"/>
      <c r="G29" s="243"/>
      <c r="H29" s="243"/>
      <c r="I29" s="243"/>
      <c r="J29" s="243"/>
      <c r="K29" s="294"/>
      <c r="L29" s="294"/>
      <c r="M29" s="243"/>
      <c r="N29" s="243"/>
      <c r="O29" s="243"/>
      <c r="R29" s="112"/>
    </row>
    <row r="30" spans="3:22">
      <c r="E30" s="112"/>
      <c r="F30" s="112"/>
      <c r="G30" s="112"/>
      <c r="H30" s="112"/>
      <c r="I30" s="112"/>
      <c r="J30" s="112"/>
      <c r="K30" s="112"/>
      <c r="L30" s="112"/>
      <c r="M30" s="112"/>
      <c r="N30" s="112"/>
      <c r="O30" s="112"/>
      <c r="P30" s="56"/>
      <c r="R30" s="112"/>
      <c r="T30" s="112"/>
    </row>
    <row r="31" spans="3:22">
      <c r="E31" s="112"/>
      <c r="F31" s="112"/>
      <c r="G31" s="112"/>
      <c r="H31" s="56"/>
      <c r="I31" s="112"/>
      <c r="J31" s="112"/>
      <c r="K31" s="112"/>
      <c r="L31" s="112"/>
      <c r="M31" s="112"/>
      <c r="N31" s="112"/>
      <c r="O31" s="112"/>
      <c r="P31" s="56"/>
      <c r="S31" s="56"/>
      <c r="T31" s="112"/>
    </row>
    <row r="32" spans="3:22">
      <c r="E32" s="112"/>
      <c r="F32" s="112"/>
      <c r="G32" s="112"/>
      <c r="H32" s="112"/>
      <c r="I32" s="112"/>
      <c r="J32" s="112"/>
      <c r="K32" s="112"/>
      <c r="L32" s="56"/>
      <c r="M32" s="56"/>
      <c r="N32" s="56"/>
      <c r="O32" s="56"/>
      <c r="P32" s="56"/>
      <c r="R32" s="112"/>
      <c r="T32" s="112"/>
    </row>
    <row r="33" spans="4:18">
      <c r="E33" s="112"/>
      <c r="F33" s="245"/>
      <c r="G33" s="297"/>
      <c r="H33" s="245"/>
      <c r="I33" s="244"/>
      <c r="J33" s="244"/>
      <c r="K33" s="244"/>
      <c r="L33" s="244"/>
      <c r="M33" s="244"/>
      <c r="N33" s="244"/>
      <c r="O33" s="244"/>
      <c r="P33" s="244"/>
      <c r="Q33" s="244"/>
    </row>
    <row r="34" spans="4:18">
      <c r="E34" s="112"/>
      <c r="F34" s="244"/>
      <c r="G34" s="244"/>
      <c r="H34" s="244"/>
      <c r="I34" s="244"/>
      <c r="J34" s="244"/>
      <c r="K34" s="244"/>
      <c r="L34" s="244"/>
      <c r="M34" s="244"/>
      <c r="N34" s="244"/>
      <c r="O34" s="244"/>
      <c r="P34" s="244"/>
      <c r="Q34" s="244"/>
    </row>
    <row r="35" spans="4:18">
      <c r="E35" s="112"/>
      <c r="F35" s="244"/>
      <c r="G35" s="244"/>
      <c r="H35" s="244"/>
      <c r="I35" s="244"/>
      <c r="J35" s="244"/>
      <c r="K35" s="244"/>
      <c r="L35" s="244"/>
      <c r="M35" s="244"/>
      <c r="N35" s="244"/>
      <c r="O35" s="244"/>
      <c r="P35" s="244"/>
      <c r="Q35" s="244"/>
      <c r="R35" s="56"/>
    </row>
    <row r="36" spans="4:18">
      <c r="F36" s="244"/>
      <c r="G36" s="244"/>
      <c r="H36" s="244"/>
      <c r="I36" s="244"/>
      <c r="J36" s="244"/>
      <c r="K36" s="244"/>
      <c r="L36" s="244"/>
      <c r="M36" s="244"/>
      <c r="N36" s="244"/>
      <c r="O36" s="244"/>
      <c r="P36" s="244"/>
      <c r="Q36" s="244"/>
    </row>
    <row r="37" spans="4:18">
      <c r="F37" s="246"/>
      <c r="G37" s="246"/>
      <c r="H37" s="246"/>
      <c r="I37" s="247"/>
      <c r="J37" s="244"/>
      <c r="K37" s="244"/>
      <c r="L37" s="244"/>
      <c r="M37" s="244"/>
      <c r="N37" s="244"/>
      <c r="O37" s="244"/>
      <c r="P37" s="244"/>
      <c r="Q37" s="244"/>
    </row>
    <row r="38" spans="4:18">
      <c r="F38" s="246"/>
      <c r="G38" s="246"/>
      <c r="H38" s="246"/>
      <c r="I38" s="247"/>
      <c r="J38" s="244"/>
      <c r="K38" s="244"/>
      <c r="L38" s="244"/>
      <c r="M38" s="244"/>
      <c r="N38" s="244"/>
      <c r="O38" s="244"/>
      <c r="P38" s="244"/>
      <c r="Q38" s="244"/>
    </row>
    <row r="39" spans="4:18">
      <c r="D39" s="119"/>
      <c r="E39" s="120"/>
      <c r="F39" s="246"/>
      <c r="G39" s="246"/>
      <c r="H39" s="246"/>
      <c r="I39" s="247"/>
      <c r="J39" s="438"/>
      <c r="K39" s="438"/>
      <c r="L39" s="438"/>
      <c r="M39" s="438"/>
      <c r="N39" s="438"/>
      <c r="O39" s="438"/>
      <c r="P39" s="438"/>
      <c r="Q39" s="438"/>
    </row>
    <row r="40" spans="4:18">
      <c r="D40" s="121"/>
      <c r="E40" s="122"/>
      <c r="F40" s="246"/>
      <c r="G40" s="246"/>
      <c r="H40" s="246"/>
      <c r="I40" s="247"/>
      <c r="J40" s="244"/>
      <c r="K40" s="244"/>
      <c r="L40" s="244"/>
      <c r="M40" s="244"/>
      <c r="N40" s="244"/>
      <c r="O40" s="244"/>
      <c r="P40" s="244"/>
      <c r="Q40" s="244"/>
    </row>
    <row r="41" spans="4:18">
      <c r="D41" s="121"/>
      <c r="E41" s="122"/>
      <c r="F41" s="246"/>
      <c r="G41" s="246"/>
      <c r="H41" s="246"/>
      <c r="I41" s="247"/>
      <c r="J41" s="244"/>
      <c r="K41" s="244"/>
      <c r="L41" s="244"/>
      <c r="M41" s="244"/>
      <c r="N41" s="244"/>
      <c r="O41" s="244"/>
      <c r="P41" s="244"/>
      <c r="Q41" s="244"/>
    </row>
    <row r="42" spans="4:18">
      <c r="E42" s="123"/>
      <c r="F42" s="246"/>
      <c r="G42" s="246"/>
      <c r="H42" s="246"/>
      <c r="I42" s="247"/>
      <c r="J42" s="244"/>
      <c r="K42" s="244"/>
      <c r="L42" s="244"/>
      <c r="M42" s="244"/>
      <c r="N42" s="244"/>
      <c r="O42" s="244"/>
      <c r="P42" s="244"/>
      <c r="Q42" s="244"/>
    </row>
    <row r="43" spans="4:18">
      <c r="F43" s="246"/>
      <c r="G43" s="246"/>
      <c r="H43" s="246"/>
      <c r="I43" s="247"/>
      <c r="J43" s="244"/>
      <c r="K43" s="244"/>
      <c r="L43" s="244"/>
      <c r="M43" s="244"/>
      <c r="N43" s="244"/>
      <c r="O43" s="244"/>
      <c r="P43" s="244"/>
      <c r="Q43" s="244"/>
    </row>
    <row r="44" spans="4:18">
      <c r="D44" s="121"/>
      <c r="E44" s="122"/>
      <c r="F44" s="244"/>
      <c r="G44" s="244"/>
      <c r="H44" s="244"/>
      <c r="I44" s="244"/>
      <c r="J44" s="244"/>
      <c r="K44" s="244"/>
      <c r="L44" s="244"/>
      <c r="M44" s="244"/>
      <c r="N44" s="244"/>
      <c r="O44" s="244"/>
      <c r="P44" s="244"/>
      <c r="Q44" s="244"/>
    </row>
    <row r="45" spans="4:18">
      <c r="D45" s="121"/>
      <c r="E45" s="122"/>
      <c r="F45" s="244"/>
      <c r="G45" s="244"/>
      <c r="H45" s="244"/>
      <c r="I45" s="247"/>
      <c r="J45" s="244"/>
      <c r="K45" s="244"/>
      <c r="L45" s="244"/>
      <c r="M45" s="244"/>
      <c r="N45" s="244"/>
      <c r="O45" s="244"/>
      <c r="P45" s="244"/>
      <c r="Q45" s="244"/>
    </row>
    <row r="46" spans="4:18">
      <c r="D46" s="124"/>
      <c r="E46" s="125"/>
      <c r="F46" s="125"/>
      <c r="G46" s="125"/>
      <c r="H46" s="125"/>
      <c r="I46" s="125"/>
      <c r="J46" s="125"/>
      <c r="K46" s="125"/>
      <c r="L46" s="125"/>
      <c r="M46" s="125"/>
      <c r="N46" s="125"/>
      <c r="O46" s="125"/>
    </row>
    <row r="50" spans="5:15">
      <c r="E50" s="123"/>
      <c r="F50" s="123"/>
      <c r="G50" s="123"/>
      <c r="H50" s="123"/>
      <c r="I50" s="123"/>
      <c r="J50" s="123"/>
      <c r="K50" s="123"/>
      <c r="L50" s="123"/>
      <c r="M50" s="123"/>
      <c r="N50" s="123"/>
      <c r="O50" s="123"/>
    </row>
    <row r="51" spans="5:15">
      <c r="E51" s="123"/>
      <c r="F51" s="123"/>
      <c r="G51" s="123"/>
      <c r="H51" s="123"/>
      <c r="I51" s="123"/>
      <c r="J51" s="123"/>
      <c r="K51" s="123"/>
      <c r="L51" s="123"/>
      <c r="M51" s="123"/>
      <c r="N51" s="123"/>
      <c r="O51" s="123"/>
    </row>
    <row r="52" spans="5:15">
      <c r="E52" s="123"/>
      <c r="F52" s="123"/>
      <c r="G52" s="123"/>
      <c r="H52" s="123"/>
      <c r="I52" s="123"/>
      <c r="J52" s="123"/>
      <c r="K52" s="123"/>
      <c r="L52" s="123"/>
      <c r="M52" s="123"/>
      <c r="N52" s="123"/>
      <c r="O52" s="123"/>
    </row>
    <row r="56" spans="5:15">
      <c r="E56" s="44"/>
      <c r="F56" s="44"/>
      <c r="G56" s="44"/>
      <c r="H56" s="44"/>
      <c r="I56" s="44"/>
      <c r="J56" s="44"/>
      <c r="K56" s="44"/>
      <c r="L56" s="44"/>
      <c r="M56" s="44"/>
      <c r="N56" s="44"/>
      <c r="O56" s="44"/>
    </row>
    <row r="57" spans="5:15">
      <c r="E57" s="44"/>
      <c r="F57" s="44"/>
      <c r="G57" s="44"/>
      <c r="H57" s="44"/>
      <c r="I57" s="44"/>
      <c r="J57" s="44"/>
      <c r="K57" s="44"/>
      <c r="L57" s="44"/>
      <c r="M57" s="44"/>
      <c r="N57" s="44"/>
      <c r="O57" s="44"/>
    </row>
    <row r="58" spans="5:15">
      <c r="E58" s="44"/>
      <c r="F58" s="44"/>
      <c r="G58" s="44"/>
      <c r="H58" s="44"/>
      <c r="I58" s="44"/>
      <c r="J58" s="44"/>
      <c r="K58" s="44"/>
      <c r="L58" s="44"/>
      <c r="M58" s="44"/>
      <c r="N58" s="44"/>
      <c r="O58" s="44"/>
    </row>
    <row r="59" spans="5:15">
      <c r="E59" s="44"/>
      <c r="F59" s="44"/>
      <c r="G59" s="44"/>
      <c r="H59" s="44"/>
      <c r="I59" s="44"/>
      <c r="J59" s="44"/>
      <c r="K59" s="44"/>
      <c r="L59" s="44"/>
      <c r="M59" s="44"/>
      <c r="N59" s="44"/>
      <c r="O59" s="44"/>
    </row>
  </sheetData>
  <mergeCells count="1">
    <mergeCell ref="J39:Q39"/>
  </mergeCells>
  <hyperlinks>
    <hyperlink ref="Q6" location="Cover!A1" display="cover" xr:uid="{0E79B343-AB48-4361-8FB0-9C482B94CCEC}"/>
  </hyperlinks>
  <printOptions horizontalCentered="1" verticalCentered="1"/>
  <pageMargins left="0.31496062992125984" right="0.31496062992125984" top="0.35433070866141736" bottom="0.35433070866141736" header="0.31496062992125984" footer="0.31496062992125984"/>
  <pageSetup paperSize="9" scale="69" orientation="landscape" r:id="rId1"/>
  <headerFooter>
    <oddFooter>&amp;L&amp;12&amp;D &amp;T&amp;C&amp;12Page &amp;P of &amp;N&amp;R&amp;"-,Bold"&amp;12Optima bank&amp;"-,Regular"
Results factsheet</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956FC-AB82-47F6-A141-E7F5B1E8A1CA}">
  <sheetPr>
    <tabColor theme="5"/>
    <pageSetUpPr fitToPage="1"/>
  </sheetPr>
  <dimension ref="C1:AA69"/>
  <sheetViews>
    <sheetView view="pageBreakPreview" zoomScale="85" zoomScaleNormal="85" zoomScaleSheetLayoutView="85" workbookViewId="0">
      <pane ySplit="7" topLeftCell="A35" activePane="bottomLeft" state="frozen"/>
      <selection activeCell="X22" sqref="X22"/>
      <selection pane="bottomLeft" activeCell="J18" sqref="J18"/>
    </sheetView>
  </sheetViews>
  <sheetFormatPr defaultColWidth="9.140625" defaultRowHeight="15.75"/>
  <cols>
    <col min="1" max="1" width="5.42578125" style="33" customWidth="1"/>
    <col min="2" max="2" width="4.5703125" style="33" customWidth="1"/>
    <col min="3" max="3" width="59.7109375" style="33" bestFit="1" customWidth="1"/>
    <col min="4" max="5" width="12.5703125" style="79" customWidth="1"/>
    <col min="6" max="13" width="11" style="79" customWidth="1"/>
    <col min="14" max="14" width="12.85546875" style="79" bestFit="1" customWidth="1"/>
    <col min="15" max="15" width="5.140625" style="33" bestFit="1" customWidth="1"/>
    <col min="16" max="16" width="9.28515625" style="33" customWidth="1"/>
    <col min="17" max="17" width="15.42578125" style="33" customWidth="1"/>
    <col min="18" max="18" width="24.140625" style="33" bestFit="1" customWidth="1"/>
    <col min="19" max="19" width="11.28515625" style="33" bestFit="1" customWidth="1"/>
    <col min="20" max="22" width="11.140625" style="33" bestFit="1" customWidth="1"/>
    <col min="23" max="16383" width="9.140625" style="33"/>
    <col min="16384" max="16384" width="9.140625" style="33" bestFit="1"/>
  </cols>
  <sheetData>
    <row r="1" spans="3:27" ht="18.75" customHeight="1">
      <c r="C1" s="31"/>
      <c r="D1" s="126"/>
      <c r="E1" s="126"/>
      <c r="F1" s="126"/>
      <c r="G1" s="126"/>
      <c r="H1" s="126"/>
      <c r="I1" s="126"/>
      <c r="J1" s="126"/>
      <c r="K1" s="126"/>
      <c r="L1" s="126"/>
      <c r="M1" s="126"/>
      <c r="N1" s="126"/>
    </row>
    <row r="2" spans="3:27" ht="15.75" customHeight="1">
      <c r="C2" s="31"/>
      <c r="D2" s="126"/>
      <c r="E2" s="126"/>
      <c r="F2" s="126"/>
      <c r="G2" s="126"/>
      <c r="H2" s="126"/>
      <c r="I2" s="126"/>
      <c r="J2" s="126"/>
      <c r="K2" s="126"/>
      <c r="L2" s="126"/>
      <c r="M2" s="126"/>
      <c r="N2" s="126"/>
    </row>
    <row r="3" spans="3:27">
      <c r="C3" s="31"/>
      <c r="D3" s="127"/>
      <c r="E3" s="127"/>
      <c r="F3" s="127"/>
      <c r="G3" s="127"/>
      <c r="H3" s="127"/>
      <c r="I3" s="127"/>
      <c r="J3" s="127"/>
      <c r="K3" s="127"/>
      <c r="L3" s="127"/>
      <c r="M3" s="127"/>
      <c r="N3" s="127"/>
      <c r="R3" s="104"/>
    </row>
    <row r="4" spans="3:27" ht="23.25" customHeight="1">
      <c r="C4" s="109"/>
      <c r="D4" s="128"/>
      <c r="E4" s="128"/>
      <c r="F4" s="128"/>
      <c r="G4" s="128"/>
      <c r="H4" s="128"/>
      <c r="I4" s="128"/>
      <c r="J4" s="128"/>
      <c r="K4" s="128"/>
      <c r="L4" s="128"/>
      <c r="M4" s="128"/>
      <c r="N4" s="128"/>
      <c r="R4" s="117"/>
    </row>
    <row r="5" spans="3:27" ht="23.25" customHeight="1">
      <c r="C5" s="6" t="s">
        <v>11</v>
      </c>
      <c r="D5" s="128"/>
      <c r="E5" s="128"/>
      <c r="F5" s="128"/>
      <c r="G5" s="128"/>
      <c r="H5" s="128"/>
      <c r="I5" s="128"/>
      <c r="J5" s="128"/>
      <c r="K5" s="128"/>
      <c r="L5" s="128"/>
      <c r="M5" s="128"/>
      <c r="N5" s="128"/>
      <c r="P5" s="288"/>
      <c r="R5" s="117"/>
    </row>
    <row r="6" spans="3:27" ht="23.25" customHeight="1">
      <c r="C6" s="129"/>
      <c r="D6" s="128"/>
      <c r="E6" s="128"/>
      <c r="F6" s="128"/>
      <c r="G6" s="128"/>
      <c r="H6" s="128"/>
      <c r="I6" s="128"/>
      <c r="J6" s="128"/>
      <c r="K6" s="128"/>
      <c r="L6" s="128"/>
      <c r="M6" s="128"/>
      <c r="N6" s="128"/>
      <c r="P6" s="43" t="s">
        <v>81</v>
      </c>
      <c r="R6" s="51"/>
      <c r="S6" s="51"/>
      <c r="T6" s="51"/>
      <c r="U6" s="51"/>
      <c r="V6" s="51"/>
    </row>
    <row r="7" spans="3:27">
      <c r="C7" s="67" t="s">
        <v>3</v>
      </c>
      <c r="D7" s="35" t="s">
        <v>83</v>
      </c>
      <c r="E7" s="35" t="s">
        <v>175</v>
      </c>
      <c r="F7" s="35" t="s">
        <v>181</v>
      </c>
      <c r="G7" s="35" t="s">
        <v>245</v>
      </c>
      <c r="H7" s="35" t="s">
        <v>250</v>
      </c>
      <c r="I7" s="35" t="s">
        <v>255</v>
      </c>
      <c r="J7" s="35" t="s">
        <v>261</v>
      </c>
      <c r="K7" s="35" t="s">
        <v>267</v>
      </c>
      <c r="L7" s="35" t="s">
        <v>275</v>
      </c>
      <c r="M7" s="35" t="s">
        <v>279</v>
      </c>
      <c r="N7" s="35" t="s">
        <v>376</v>
      </c>
      <c r="O7" s="104"/>
      <c r="P7" s="104"/>
      <c r="R7" s="117"/>
      <c r="S7" s="117"/>
      <c r="T7" s="117"/>
      <c r="U7" s="117"/>
      <c r="V7" s="117"/>
    </row>
    <row r="8" spans="3:27" ht="9.75" customHeight="1">
      <c r="R8" s="104"/>
      <c r="S8" s="104"/>
      <c r="T8" s="104"/>
      <c r="U8" s="104"/>
      <c r="V8" s="104"/>
    </row>
    <row r="9" spans="3:27" ht="20.100000000000001" customHeight="1">
      <c r="C9" s="90" t="s">
        <v>23</v>
      </c>
      <c r="D9" s="132">
        <v>2458.0230511255054</v>
      </c>
      <c r="E9" s="132">
        <v>2793.0969606793333</v>
      </c>
      <c r="F9" s="132">
        <v>3061.7984174405055</v>
      </c>
      <c r="G9" s="132">
        <v>3306.7412197299991</v>
      </c>
      <c r="H9" s="132">
        <v>3657.4988773663995</v>
      </c>
      <c r="I9" s="132">
        <v>3969.6613734363027</v>
      </c>
      <c r="J9" s="132">
        <v>4245.2342161035922</v>
      </c>
      <c r="K9" s="132">
        <v>4427.938744181909</v>
      </c>
      <c r="L9" s="132">
        <v>5118.0143714861442</v>
      </c>
      <c r="M9" s="132">
        <v>5497.2700648233322</v>
      </c>
      <c r="N9" s="132">
        <v>5822.5434054699945</v>
      </c>
      <c r="O9" s="56"/>
      <c r="P9" s="56"/>
      <c r="Q9" s="56"/>
      <c r="R9" s="49"/>
      <c r="S9" s="49"/>
      <c r="T9" s="49"/>
      <c r="U9" s="49"/>
    </row>
    <row r="10" spans="3:27" ht="20.100000000000001" customHeight="1">
      <c r="C10" s="111" t="s">
        <v>15</v>
      </c>
      <c r="D10" s="131">
        <v>1054.4034073271512</v>
      </c>
      <c r="E10" s="131">
        <v>1265.0937152826657</v>
      </c>
      <c r="F10" s="131">
        <v>1412.4562752015074</v>
      </c>
      <c r="G10" s="131">
        <v>1560.1758596399995</v>
      </c>
      <c r="H10" s="131">
        <v>1717.3009490450011</v>
      </c>
      <c r="I10" s="131">
        <v>1899.2148037483059</v>
      </c>
      <c r="J10" s="131">
        <v>1954.6321529375941</v>
      </c>
      <c r="K10" s="131">
        <v>2086.5179428019169</v>
      </c>
      <c r="L10" s="131">
        <v>2409.4858364335005</v>
      </c>
      <c r="M10" s="131">
        <v>2627.2544994533355</v>
      </c>
      <c r="N10" s="131">
        <v>2685.2192249900013</v>
      </c>
      <c r="O10" s="56"/>
      <c r="P10" s="56"/>
      <c r="Q10" s="49"/>
      <c r="R10" s="49"/>
      <c r="S10" s="49"/>
      <c r="T10" s="49"/>
      <c r="U10" s="49"/>
      <c r="V10" s="104"/>
      <c r="W10" s="104"/>
      <c r="X10" s="104"/>
    </row>
    <row r="11" spans="3:27" ht="20.100000000000001" customHeight="1">
      <c r="C11" s="111" t="s">
        <v>16</v>
      </c>
      <c r="D11" s="131">
        <v>736.49952325461288</v>
      </c>
      <c r="E11" s="131">
        <v>827.26358679849977</v>
      </c>
      <c r="F11" s="131">
        <v>890.38131265199979</v>
      </c>
      <c r="G11" s="131">
        <v>944.33223655999927</v>
      </c>
      <c r="H11" s="131">
        <v>1049.211314661999</v>
      </c>
      <c r="I11" s="131">
        <v>1143.2154691919993</v>
      </c>
      <c r="J11" s="131">
        <v>1264.0258639819983</v>
      </c>
      <c r="K11" s="131">
        <v>1299.1757488599972</v>
      </c>
      <c r="L11" s="131">
        <v>1524.251894374629</v>
      </c>
      <c r="M11" s="131">
        <v>1636.8573641500004</v>
      </c>
      <c r="N11" s="131">
        <v>1830.5094339899983</v>
      </c>
      <c r="O11" s="56"/>
      <c r="P11" s="49"/>
      <c r="Q11" s="321"/>
      <c r="R11" s="321"/>
      <c r="S11" s="321"/>
      <c r="T11" s="321"/>
      <c r="U11" s="321"/>
      <c r="V11" s="321"/>
      <c r="W11" s="104"/>
      <c r="X11" s="104"/>
    </row>
    <row r="12" spans="3:27" ht="20.100000000000001" customHeight="1">
      <c r="C12" s="111" t="s">
        <v>171</v>
      </c>
      <c r="D12" s="131">
        <v>536.22057604991301</v>
      </c>
      <c r="E12" s="131">
        <v>559.03681204785505</v>
      </c>
      <c r="F12" s="131">
        <v>603.39722429699873</v>
      </c>
      <c r="G12" s="131">
        <v>639.49561046999781</v>
      </c>
      <c r="H12" s="131">
        <v>722.92079372599881</v>
      </c>
      <c r="I12" s="131">
        <v>752.83241123599771</v>
      </c>
      <c r="J12" s="131">
        <v>823.65386760399952</v>
      </c>
      <c r="K12" s="131">
        <v>832.02441452999528</v>
      </c>
      <c r="L12" s="131">
        <v>959.24655336801436</v>
      </c>
      <c r="M12" s="431">
        <v>988.50113892999605</v>
      </c>
      <c r="N12" s="131">
        <v>1056.5822647399959</v>
      </c>
      <c r="O12" s="56"/>
      <c r="P12" s="78"/>
      <c r="Q12" s="321"/>
      <c r="R12" s="56"/>
      <c r="S12" s="56"/>
      <c r="T12" s="104"/>
      <c r="U12" s="56"/>
      <c r="V12" s="104"/>
      <c r="W12" s="104"/>
      <c r="X12" s="104"/>
    </row>
    <row r="13" spans="3:27" ht="20.100000000000001" customHeight="1">
      <c r="C13" s="111" t="s">
        <v>17</v>
      </c>
      <c r="D13" s="131">
        <v>98.198219040386192</v>
      </c>
      <c r="E13" s="131">
        <v>103.69810244031261</v>
      </c>
      <c r="F13" s="131">
        <v>114.05965673</v>
      </c>
      <c r="G13" s="131">
        <v>121.66891403999999</v>
      </c>
      <c r="H13" s="131">
        <v>132.64080900000008</v>
      </c>
      <c r="I13" s="131">
        <v>142.11131098999999</v>
      </c>
      <c r="J13" s="131">
        <v>156.10410472999996</v>
      </c>
      <c r="K13" s="131">
        <v>167.16537230000006</v>
      </c>
      <c r="L13" s="131">
        <v>177.82989156000005</v>
      </c>
      <c r="M13" s="131">
        <v>190.64965599000001</v>
      </c>
      <c r="N13" s="131">
        <v>193.59929124000016</v>
      </c>
      <c r="O13" s="56"/>
      <c r="P13" s="56"/>
      <c r="Q13" s="56"/>
      <c r="R13" s="293"/>
      <c r="S13" s="56"/>
      <c r="T13" s="104"/>
      <c r="U13" s="56"/>
      <c r="V13" s="293"/>
      <c r="W13" s="293"/>
      <c r="X13" s="293"/>
    </row>
    <row r="14" spans="3:27" ht="20.100000000000001" customHeight="1">
      <c r="C14" s="111" t="s">
        <v>18</v>
      </c>
      <c r="D14" s="131">
        <v>8.4741828534426222</v>
      </c>
      <c r="E14" s="131">
        <v>11.585994520000002</v>
      </c>
      <c r="F14" s="131">
        <v>10.23978616</v>
      </c>
      <c r="G14" s="131">
        <v>10.676384270000002</v>
      </c>
      <c r="H14" s="131">
        <v>8.5456112599999958</v>
      </c>
      <c r="I14" s="131">
        <v>8.7697076500000009</v>
      </c>
      <c r="J14" s="131">
        <v>10.215110160000002</v>
      </c>
      <c r="K14" s="131">
        <v>10.346868149999999</v>
      </c>
      <c r="L14" s="131">
        <v>6.3554959900000014</v>
      </c>
      <c r="M14" s="131">
        <v>14.10327279</v>
      </c>
      <c r="N14" s="131">
        <v>6.9728595899999988</v>
      </c>
      <c r="O14" s="56"/>
      <c r="P14" s="78"/>
      <c r="Q14" s="56"/>
      <c r="R14" s="117"/>
      <c r="S14" s="56"/>
      <c r="T14" s="117"/>
      <c r="U14" s="56"/>
      <c r="V14" s="117"/>
      <c r="W14" s="117"/>
      <c r="X14" s="117"/>
      <c r="Y14" s="117"/>
      <c r="Z14" s="56"/>
      <c r="AA14" s="56"/>
    </row>
    <row r="15" spans="3:27" ht="20.100000000000001" customHeight="1">
      <c r="C15" s="111" t="s">
        <v>6</v>
      </c>
      <c r="D15" s="131">
        <v>24.227142599999993</v>
      </c>
      <c r="E15" s="131">
        <v>26.418749590000012</v>
      </c>
      <c r="F15" s="131">
        <v>31.264162399999996</v>
      </c>
      <c r="G15" s="131">
        <v>30.392214750002463</v>
      </c>
      <c r="H15" s="131">
        <v>26.879399673400762</v>
      </c>
      <c r="I15" s="131">
        <v>23.517670619999997</v>
      </c>
      <c r="J15" s="131">
        <v>36.603116690000007</v>
      </c>
      <c r="K15" s="131">
        <v>32.70839754</v>
      </c>
      <c r="L15" s="131">
        <v>40.844699760000012</v>
      </c>
      <c r="M15" s="131">
        <v>39.904133510000015</v>
      </c>
      <c r="N15" s="131">
        <v>49.66033092</v>
      </c>
      <c r="O15" s="56"/>
      <c r="P15" s="78"/>
      <c r="Q15" s="56"/>
      <c r="R15" s="117"/>
      <c r="S15" s="56"/>
      <c r="T15" s="117"/>
      <c r="U15" s="56"/>
      <c r="V15" s="117"/>
      <c r="W15" s="117"/>
      <c r="X15" s="117"/>
      <c r="Y15" s="117"/>
      <c r="Z15" s="56"/>
      <c r="AA15" s="56"/>
    </row>
    <row r="16" spans="3:27" ht="20.100000000000001" customHeight="1">
      <c r="C16" s="111"/>
      <c r="D16" s="131"/>
      <c r="E16" s="131"/>
      <c r="F16" s="131"/>
      <c r="G16" s="131"/>
      <c r="H16" s="131"/>
      <c r="I16" s="131"/>
      <c r="J16" s="131"/>
      <c r="K16" s="131"/>
      <c r="L16" s="131"/>
      <c r="M16" s="131"/>
      <c r="N16" s="131"/>
      <c r="P16" s="46"/>
      <c r="Q16" s="78"/>
      <c r="S16" s="117"/>
      <c r="W16" s="104"/>
      <c r="Y16" s="56"/>
      <c r="Z16" s="56"/>
    </row>
    <row r="17" spans="3:22" ht="20.100000000000001" customHeight="1">
      <c r="C17" s="111"/>
      <c r="D17" s="131"/>
      <c r="E17" s="131"/>
      <c r="F17" s="131"/>
      <c r="G17" s="131"/>
      <c r="H17" s="131"/>
      <c r="I17" s="131"/>
      <c r="J17" s="131"/>
      <c r="K17" s="131"/>
      <c r="L17" s="131"/>
      <c r="M17" s="131"/>
      <c r="N17" s="131"/>
      <c r="P17" s="56"/>
      <c r="Q17" s="56"/>
      <c r="S17" s="117"/>
    </row>
    <row r="18" spans="3:22" ht="20.100000000000001" customHeight="1">
      <c r="C18" s="90" t="s">
        <v>172</v>
      </c>
      <c r="D18" s="134">
        <v>2327.1235066316776</v>
      </c>
      <c r="E18" s="134">
        <v>2651.3941141290229</v>
      </c>
      <c r="F18" s="134">
        <v>2906.2348110639996</v>
      </c>
      <c r="G18" s="134">
        <v>3144.0037066699997</v>
      </c>
      <c r="H18" s="134">
        <v>3489.4330574329988</v>
      </c>
      <c r="I18" s="134">
        <v>3795.2626841763054</v>
      </c>
      <c r="J18" s="134">
        <v>4042.3118845235936</v>
      </c>
      <c r="K18" s="134">
        <v>4217.7181061919127</v>
      </c>
      <c r="L18" s="134">
        <v>4892.5667244966653</v>
      </c>
      <c r="M18" s="134">
        <v>5252.6130025333332</v>
      </c>
      <c r="N18" s="134">
        <v>5572.2809237199999</v>
      </c>
      <c r="P18" s="78"/>
      <c r="Q18" s="56"/>
    </row>
    <row r="19" spans="3:22" ht="20.100000000000001" customHeight="1">
      <c r="C19" s="111" t="s">
        <v>24</v>
      </c>
      <c r="D19" s="135">
        <v>629.14755209015118</v>
      </c>
      <c r="E19" s="135">
        <v>678.00079689908898</v>
      </c>
      <c r="F19" s="135">
        <v>738.44487491000064</v>
      </c>
      <c r="G19" s="135">
        <v>917.92315999000027</v>
      </c>
      <c r="H19" s="135">
        <v>989.12867130999962</v>
      </c>
      <c r="I19" s="135">
        <v>1081.657713931914</v>
      </c>
      <c r="J19" s="135">
        <v>1119.0604168925947</v>
      </c>
      <c r="K19" s="135">
        <v>1134.8161640219148</v>
      </c>
      <c r="L19" s="135">
        <v>1335.4103996699992</v>
      </c>
      <c r="M19" s="135">
        <v>1417.8291258733339</v>
      </c>
      <c r="N19" s="135">
        <v>1486.9126421700014</v>
      </c>
      <c r="O19" s="56"/>
      <c r="P19" s="56"/>
      <c r="Q19" s="56"/>
      <c r="R19" s="104"/>
      <c r="S19" s="299"/>
    </row>
    <row r="20" spans="3:22" ht="20.100000000000001" customHeight="1">
      <c r="C20" s="111" t="s">
        <v>25</v>
      </c>
      <c r="D20" s="135">
        <v>425.25585523699976</v>
      </c>
      <c r="E20" s="135">
        <v>587.09291838357785</v>
      </c>
      <c r="F20" s="135">
        <v>674.01139920499975</v>
      </c>
      <c r="G20" s="135">
        <v>642.2526996499995</v>
      </c>
      <c r="H20" s="135">
        <v>728.17227773499974</v>
      </c>
      <c r="I20" s="135">
        <v>817.5570898163902</v>
      </c>
      <c r="J20" s="135">
        <v>835.57173604499962</v>
      </c>
      <c r="K20" s="135">
        <v>951.70177878000015</v>
      </c>
      <c r="L20" s="135">
        <v>1073.6578770840174</v>
      </c>
      <c r="M20" s="135">
        <v>1209.4253735799994</v>
      </c>
      <c r="N20" s="135">
        <v>1198.2765828199999</v>
      </c>
      <c r="O20" s="56"/>
      <c r="P20" s="56"/>
      <c r="Q20" s="56"/>
      <c r="R20" s="104"/>
      <c r="S20" s="56"/>
      <c r="T20" s="299"/>
    </row>
    <row r="21" spans="3:22" ht="20.100000000000001" customHeight="1">
      <c r="C21" s="111" t="s">
        <v>26</v>
      </c>
      <c r="D21" s="135">
        <v>450.26553830261315</v>
      </c>
      <c r="E21" s="135">
        <v>499.9650838899999</v>
      </c>
      <c r="F21" s="135">
        <v>531.39186352000013</v>
      </c>
      <c r="G21" s="135">
        <v>554.51313086000005</v>
      </c>
      <c r="H21" s="135">
        <v>609.24383694000028</v>
      </c>
      <c r="I21" s="135">
        <v>699.94212209</v>
      </c>
      <c r="J21" s="135">
        <v>774.01417084999935</v>
      </c>
      <c r="K21" s="135">
        <v>824.44840944999873</v>
      </c>
      <c r="L21" s="135">
        <v>1041.973595786666</v>
      </c>
      <c r="M21" s="135">
        <v>1135.1975745800019</v>
      </c>
      <c r="N21" s="135">
        <v>1257.3785223200005</v>
      </c>
      <c r="O21" s="56"/>
      <c r="P21" s="56"/>
      <c r="Q21" s="56"/>
      <c r="R21" s="104"/>
      <c r="S21" s="56"/>
      <c r="T21" s="299"/>
    </row>
    <row r="22" spans="3:22" ht="20.100000000000001" customHeight="1">
      <c r="C22" s="111" t="s">
        <v>27</v>
      </c>
      <c r="D22" s="135">
        <v>286.2339849519999</v>
      </c>
      <c r="E22" s="135">
        <v>327.29850290850032</v>
      </c>
      <c r="F22" s="135">
        <v>358.98944913199966</v>
      </c>
      <c r="G22" s="135">
        <v>389.81910569999997</v>
      </c>
      <c r="H22" s="135">
        <v>439.96747772199961</v>
      </c>
      <c r="I22" s="135">
        <v>443.27334710199949</v>
      </c>
      <c r="J22" s="135">
        <v>490.01169313199989</v>
      </c>
      <c r="K22" s="135">
        <v>474.7273394099999</v>
      </c>
      <c r="L22" s="135">
        <v>482.2782985879669</v>
      </c>
      <c r="M22" s="135">
        <v>501.65978956999948</v>
      </c>
      <c r="N22" s="135">
        <v>573.13091166999948</v>
      </c>
      <c r="O22" s="56"/>
      <c r="P22" s="56"/>
      <c r="Q22" s="56"/>
      <c r="R22" s="104"/>
      <c r="S22" s="56"/>
      <c r="T22" s="299"/>
    </row>
    <row r="23" spans="3:22" ht="20.100000000000001" customHeight="1">
      <c r="C23" s="111" t="s">
        <v>258</v>
      </c>
      <c r="D23" s="135">
        <v>330.28406844691386</v>
      </c>
      <c r="E23" s="135">
        <v>339.75224417085548</v>
      </c>
      <c r="F23" s="135">
        <v>371.33917842999966</v>
      </c>
      <c r="G23" s="135">
        <v>414.86538367999992</v>
      </c>
      <c r="H23" s="135">
        <v>472.43860001999957</v>
      </c>
      <c r="I23" s="135">
        <v>500.04076735000126</v>
      </c>
      <c r="J23" s="135">
        <v>527.65635531999976</v>
      </c>
      <c r="K23" s="135">
        <v>551.04124362999869</v>
      </c>
      <c r="L23" s="135">
        <v>630.96672359000036</v>
      </c>
      <c r="M23" s="135">
        <v>652.30148119999944</v>
      </c>
      <c r="N23" s="135">
        <v>703.28905437999981</v>
      </c>
      <c r="O23" s="56"/>
      <c r="P23" s="56"/>
      <c r="Q23" s="56"/>
      <c r="R23" s="104"/>
      <c r="S23" s="56"/>
      <c r="T23" s="299"/>
    </row>
    <row r="24" spans="3:22" ht="20.100000000000001" customHeight="1">
      <c r="C24" s="111" t="s">
        <v>259</v>
      </c>
      <c r="D24" s="135">
        <v>205.936507603</v>
      </c>
      <c r="E24" s="135">
        <v>219.28456787700006</v>
      </c>
      <c r="F24" s="135">
        <v>232.05804586699981</v>
      </c>
      <c r="G24" s="135">
        <v>224.63022678999999</v>
      </c>
      <c r="H24" s="135">
        <v>250.48219370599975</v>
      </c>
      <c r="I24" s="135">
        <v>252.79164388600009</v>
      </c>
      <c r="J24" s="135">
        <v>295.99751228399998</v>
      </c>
      <c r="K24" s="135">
        <v>280.98317089999972</v>
      </c>
      <c r="L24" s="135">
        <v>328.27982977801508</v>
      </c>
      <c r="M24" s="135">
        <v>336.19965772999973</v>
      </c>
      <c r="N24" s="135">
        <v>353.29321035999965</v>
      </c>
      <c r="O24" s="56"/>
      <c r="P24" s="56"/>
      <c r="Q24" s="56"/>
      <c r="R24" s="104"/>
      <c r="S24" s="56"/>
    </row>
    <row r="25" spans="3:22" ht="20.100000000000001" customHeight="1">
      <c r="C25" s="111"/>
      <c r="D25" s="131"/>
      <c r="E25" s="131"/>
      <c r="F25" s="131"/>
      <c r="G25" s="131"/>
      <c r="H25" s="131"/>
      <c r="I25" s="131"/>
      <c r="J25" s="131"/>
      <c r="K25" s="131"/>
      <c r="L25" s="131"/>
      <c r="M25" s="131"/>
      <c r="N25" s="131"/>
      <c r="O25" s="56"/>
      <c r="Q25" s="56"/>
      <c r="R25" s="56"/>
    </row>
    <row r="26" spans="3:22" ht="20.100000000000001" customHeight="1">
      <c r="C26" s="111"/>
      <c r="D26" s="131"/>
      <c r="E26" s="131"/>
      <c r="F26" s="131"/>
      <c r="G26" s="136"/>
      <c r="H26" s="137"/>
      <c r="I26" s="137"/>
      <c r="J26" s="137"/>
      <c r="K26" s="137"/>
      <c r="L26" s="137"/>
      <c r="M26" s="137"/>
      <c r="N26" s="137"/>
      <c r="O26" s="56"/>
      <c r="P26" s="56"/>
      <c r="Q26" s="56"/>
      <c r="R26" s="56"/>
    </row>
    <row r="27" spans="3:22" ht="20.100000000000001" customHeight="1">
      <c r="C27" s="284" t="s">
        <v>272</v>
      </c>
      <c r="D27" s="138">
        <v>7.0499999999999993E-2</v>
      </c>
      <c r="E27" s="138">
        <v>7.0599999999999996E-2</v>
      </c>
      <c r="F27" s="138">
        <v>6.9500000000000006E-2</v>
      </c>
      <c r="G27" s="138">
        <v>6.7400000000000002E-2</v>
      </c>
      <c r="H27" s="138">
        <v>6.2582040664039926E-2</v>
      </c>
      <c r="I27" s="138">
        <v>5.6850502471140006E-2</v>
      </c>
      <c r="J27" s="138">
        <v>5.2927625500441507E-2</v>
      </c>
      <c r="K27" s="138">
        <v>4.8916036625493382E-2</v>
      </c>
      <c r="L27" s="138">
        <v>4.8749421556895184E-2</v>
      </c>
      <c r="M27" s="138">
        <v>4.9200000000000001E-2</v>
      </c>
      <c r="N27" s="138">
        <v>5.0965895378520656E-2</v>
      </c>
      <c r="O27" s="56"/>
      <c r="P27" s="56"/>
      <c r="R27" s="56"/>
    </row>
    <row r="28" spans="3:22" ht="20.100000000000001" customHeight="1">
      <c r="C28" s="111"/>
      <c r="D28" s="131"/>
      <c r="E28" s="131"/>
      <c r="F28" s="131"/>
      <c r="G28" s="139"/>
      <c r="H28" s="139"/>
      <c r="I28" s="139"/>
      <c r="J28" s="139"/>
      <c r="K28" s="139"/>
      <c r="L28" s="139"/>
      <c r="M28" s="139"/>
      <c r="N28" s="139"/>
    </row>
    <row r="29" spans="3:22" ht="20.100000000000001" customHeight="1">
      <c r="C29" s="90" t="s">
        <v>28</v>
      </c>
      <c r="D29" s="140"/>
      <c r="E29" s="140"/>
      <c r="F29" s="140"/>
      <c r="G29" s="140"/>
      <c r="H29" s="140"/>
      <c r="I29" s="140"/>
      <c r="J29" s="140"/>
      <c r="K29" s="140"/>
      <c r="L29" s="140"/>
      <c r="M29" s="140"/>
      <c r="N29" s="140"/>
      <c r="R29" s="56"/>
      <c r="S29" s="56"/>
      <c r="T29" s="56"/>
      <c r="U29" s="56"/>
      <c r="V29" s="56"/>
    </row>
    <row r="30" spans="3:22" ht="20.100000000000001" customHeight="1">
      <c r="C30" s="111"/>
      <c r="D30" s="131"/>
      <c r="E30" s="131"/>
      <c r="F30" s="131"/>
      <c r="G30" s="131"/>
      <c r="H30" s="131"/>
      <c r="I30" s="131"/>
      <c r="J30" s="131"/>
      <c r="K30" s="131"/>
      <c r="L30" s="131"/>
      <c r="M30" s="131"/>
      <c r="N30" s="131"/>
      <c r="Q30" s="248"/>
      <c r="R30" s="115"/>
      <c r="S30" s="56"/>
      <c r="T30" s="56"/>
      <c r="U30" s="56"/>
      <c r="V30" s="56"/>
    </row>
    <row r="31" spans="3:22" ht="20.100000000000001" customHeight="1">
      <c r="C31" s="141" t="s">
        <v>29</v>
      </c>
      <c r="D31" s="139">
        <v>2.9509723595963393E-3</v>
      </c>
      <c r="E31" s="139">
        <v>3.5116648322922545E-3</v>
      </c>
      <c r="F31" s="139">
        <v>6.8868320611475166E-3</v>
      </c>
      <c r="G31" s="139">
        <v>7.3925067961610807E-3</v>
      </c>
      <c r="H31" s="139">
        <v>6.5826726523388925E-3</v>
      </c>
      <c r="I31" s="139">
        <v>3.3103698335418901E-3</v>
      </c>
      <c r="J31" s="139">
        <v>5.6071791209314848E-3</v>
      </c>
      <c r="K31" s="139">
        <v>5.046019780503559E-3</v>
      </c>
      <c r="L31" s="139">
        <v>1.0576208498273957E-2</v>
      </c>
      <c r="M31" s="139">
        <v>9.6891582279779731E-3</v>
      </c>
      <c r="N31" s="139">
        <v>1.1833064030965092E-2</v>
      </c>
      <c r="Q31" s="78"/>
      <c r="R31" s="115"/>
      <c r="S31" s="78"/>
      <c r="T31" s="56"/>
    </row>
    <row r="32" spans="3:22" ht="20.100000000000001" customHeight="1">
      <c r="C32" s="141" t="s">
        <v>30</v>
      </c>
      <c r="D32" s="139">
        <v>6.3962650138039284E-4</v>
      </c>
      <c r="E32" s="139">
        <v>6.0214996603302296E-4</v>
      </c>
      <c r="F32" s="139">
        <v>1.0679787315108372E-3</v>
      </c>
      <c r="G32" s="139">
        <v>9.921180739591931E-4</v>
      </c>
      <c r="H32" s="139">
        <v>1.1067038858299297E-3</v>
      </c>
      <c r="I32" s="139">
        <v>1.0842847952648744E-3</v>
      </c>
      <c r="J32" s="139">
        <v>1.0707194252692987E-3</v>
      </c>
      <c r="K32" s="139">
        <v>1.0419799993986669E-3</v>
      </c>
      <c r="L32" s="139">
        <v>9.7734453180609677E-4</v>
      </c>
      <c r="M32" s="139">
        <v>9.3176439752821441E-4</v>
      </c>
      <c r="N32" s="139">
        <v>8.8087472652958164E-4</v>
      </c>
      <c r="Q32" s="78"/>
      <c r="R32" s="115"/>
      <c r="S32" s="56"/>
      <c r="T32" s="56"/>
    </row>
    <row r="33" spans="3:20" ht="20.100000000000001" customHeight="1">
      <c r="C33" s="141" t="s">
        <v>31</v>
      </c>
      <c r="D33" s="139">
        <v>0.11167914217602301</v>
      </c>
      <c r="E33" s="139">
        <v>0.1033204415776488</v>
      </c>
      <c r="F33" s="139">
        <v>0.1126256053350058</v>
      </c>
      <c r="G33" s="139">
        <v>0.10480534643055543</v>
      </c>
      <c r="H33" s="139">
        <v>9.876006405888349E-2</v>
      </c>
      <c r="I33" s="139">
        <v>9.8418582994096462E-2</v>
      </c>
      <c r="J33" s="139">
        <v>0.10092747341776917</v>
      </c>
      <c r="K33" s="139">
        <v>0.10015075094177527</v>
      </c>
      <c r="L33" s="139">
        <v>0.10866499674754261</v>
      </c>
      <c r="M33" s="139">
        <v>0.1056109402706065</v>
      </c>
      <c r="N33" s="139">
        <v>0.11130427430891555</v>
      </c>
      <c r="Q33" s="248"/>
      <c r="R33" s="115"/>
      <c r="S33" s="56"/>
      <c r="T33" s="78"/>
    </row>
    <row r="34" spans="3:20" ht="20.100000000000001" customHeight="1">
      <c r="C34" s="141" t="s">
        <v>32</v>
      </c>
      <c r="D34" s="139">
        <v>0.12967627533343809</v>
      </c>
      <c r="E34" s="139">
        <v>0.13446850879332212</v>
      </c>
      <c r="F34" s="139">
        <v>0.14002741413930159</v>
      </c>
      <c r="G34" s="139">
        <v>0.16455195589947894</v>
      </c>
      <c r="H34" s="139">
        <v>0.14758007190385447</v>
      </c>
      <c r="I34" s="139">
        <v>0.15848079927165476</v>
      </c>
      <c r="J34" s="139">
        <v>0.14941635166583758</v>
      </c>
      <c r="K34" s="139">
        <v>0.13765214541661663</v>
      </c>
      <c r="L34" s="139">
        <v>0.11415042296185583</v>
      </c>
      <c r="M34" s="139">
        <v>0.12487610489481417</v>
      </c>
      <c r="N34" s="139">
        <v>0.12070588370706523</v>
      </c>
      <c r="R34" s="115"/>
      <c r="T34" s="78"/>
    </row>
    <row r="35" spans="3:20" ht="20.100000000000001" customHeight="1">
      <c r="C35" s="141" t="s">
        <v>33</v>
      </c>
      <c r="D35" s="139">
        <v>3.5220348277429899E-3</v>
      </c>
      <c r="E35" s="139">
        <v>3.7062161664027028E-3</v>
      </c>
      <c r="F35" s="139">
        <v>2.6130438778814418E-3</v>
      </c>
      <c r="G35" s="139">
        <v>1.6603679106308479E-3</v>
      </c>
      <c r="H35" s="139">
        <v>1.8817683123817733E-3</v>
      </c>
      <c r="I35" s="139">
        <v>1.9706826285860591E-3</v>
      </c>
      <c r="J35" s="139">
        <v>1.221211670803487E-3</v>
      </c>
      <c r="K35" s="139">
        <v>9.3365385314602258E-4</v>
      </c>
      <c r="L35" s="139">
        <v>2.1044346905326303E-3</v>
      </c>
      <c r="M35" s="139">
        <v>3.8267830835915229E-3</v>
      </c>
      <c r="N35" s="139">
        <v>4.7610541836334034E-3</v>
      </c>
      <c r="R35" s="78"/>
      <c r="S35" s="56"/>
      <c r="T35" s="78"/>
    </row>
    <row r="36" spans="3:20" ht="20.100000000000001" customHeight="1">
      <c r="C36" s="141" t="s">
        <v>34</v>
      </c>
      <c r="D36" s="139">
        <v>9.6831351627511705E-2</v>
      </c>
      <c r="E36" s="139">
        <v>8.1572468474057247E-2</v>
      </c>
      <c r="F36" s="139">
        <v>8.1028550938174529E-2</v>
      </c>
      <c r="G36" s="139">
        <v>7.8761293192838866E-2</v>
      </c>
      <c r="H36" s="139">
        <v>7.5447346641073457E-2</v>
      </c>
      <c r="I36" s="139">
        <v>7.8508946304110955E-2</v>
      </c>
      <c r="J36" s="139">
        <v>8.2079222158869133E-2</v>
      </c>
      <c r="K36" s="139">
        <v>7.1474666045424864E-2</v>
      </c>
      <c r="L36" s="139">
        <v>7.8783387977299474E-2</v>
      </c>
      <c r="M36" s="139">
        <v>7.3340311507124001E-2</v>
      </c>
      <c r="N36" s="139">
        <v>7.5591148602948438E-2</v>
      </c>
      <c r="Q36" s="105"/>
      <c r="R36" s="78"/>
      <c r="S36" s="56"/>
      <c r="T36" s="78"/>
    </row>
    <row r="37" spans="3:20" ht="20.100000000000001" customHeight="1">
      <c r="C37" s="141" t="s">
        <v>35</v>
      </c>
      <c r="D37" s="139">
        <v>0.14783512319425535</v>
      </c>
      <c r="E37" s="139">
        <v>0.13925615356034143</v>
      </c>
      <c r="F37" s="139">
        <v>0.14016047422146727</v>
      </c>
      <c r="G37" s="139">
        <v>0.12513523927154685</v>
      </c>
      <c r="H37" s="139">
        <v>0.12391770526047272</v>
      </c>
      <c r="I37" s="139">
        <v>0.12635467153003185</v>
      </c>
      <c r="J37" s="139">
        <v>0.12703970247629764</v>
      </c>
      <c r="K37" s="139">
        <v>0.11597983907767033</v>
      </c>
      <c r="L37" s="139">
        <v>0.11637486500532952</v>
      </c>
      <c r="M37" s="139">
        <v>0.11061514642352262</v>
      </c>
      <c r="N37" s="139">
        <v>0.11497486897514349</v>
      </c>
      <c r="Q37" s="78"/>
      <c r="R37" s="78"/>
      <c r="S37" s="78"/>
      <c r="T37" s="78"/>
    </row>
    <row r="38" spans="3:20" ht="20.100000000000001" customHeight="1">
      <c r="C38" s="141" t="s">
        <v>36</v>
      </c>
      <c r="D38" s="139">
        <v>2.2838340235228995E-2</v>
      </c>
      <c r="E38" s="139">
        <v>3.4388950490634056E-2</v>
      </c>
      <c r="F38" s="139">
        <v>3.5299300583723082E-2</v>
      </c>
      <c r="G38" s="139">
        <v>3.3022868716928569E-2</v>
      </c>
      <c r="H38" s="139">
        <v>7.3245205084765064E-2</v>
      </c>
      <c r="I38" s="139">
        <v>7.1527898518702684E-2</v>
      </c>
      <c r="J38" s="139">
        <v>6.5508049248516137E-2</v>
      </c>
      <c r="K38" s="139">
        <v>6.9264722908145074E-2</v>
      </c>
      <c r="L38" s="139">
        <v>6.9859381713766683E-2</v>
      </c>
      <c r="M38" s="139">
        <v>7.785079347137458E-2</v>
      </c>
      <c r="N38" s="139">
        <v>6.4253099950879786E-2</v>
      </c>
      <c r="Q38" s="105"/>
      <c r="R38" s="115"/>
      <c r="S38" s="56"/>
      <c r="T38" s="78"/>
    </row>
    <row r="39" spans="3:20" ht="20.100000000000001" customHeight="1">
      <c r="C39" s="141" t="s">
        <v>37</v>
      </c>
      <c r="D39" s="139">
        <v>8.1272486486397399E-2</v>
      </c>
      <c r="E39" s="139">
        <v>8.8133737431799572E-2</v>
      </c>
      <c r="F39" s="139">
        <v>8.690738033708921E-2</v>
      </c>
      <c r="G39" s="139">
        <v>8.3316774386867701E-2</v>
      </c>
      <c r="H39" s="139">
        <v>8.8401230458562338E-2</v>
      </c>
      <c r="I39" s="139">
        <v>8.9236723033474505E-2</v>
      </c>
      <c r="J39" s="139">
        <v>8.7627535856297775E-2</v>
      </c>
      <c r="K39" s="139">
        <v>0.10508274143841335</v>
      </c>
      <c r="L39" s="139">
        <v>0.10324839776320485</v>
      </c>
      <c r="M39" s="139">
        <v>0.10181156866508695</v>
      </c>
      <c r="N39" s="139">
        <v>9.7965433754281642E-2</v>
      </c>
      <c r="Q39" s="105"/>
      <c r="R39" s="115"/>
      <c r="T39" s="78"/>
    </row>
    <row r="40" spans="3:20" ht="20.100000000000001" customHeight="1">
      <c r="C40" s="141" t="s">
        <v>38</v>
      </c>
      <c r="D40" s="139">
        <v>3.3466185503635587E-2</v>
      </c>
      <c r="E40" s="139">
        <v>3.9309781807076324E-2</v>
      </c>
      <c r="F40" s="139">
        <v>4.959869003784631E-2</v>
      </c>
      <c r="G40" s="139">
        <v>5.1746207909783612E-2</v>
      </c>
      <c r="H40" s="139">
        <v>5.1078206232976223E-2</v>
      </c>
      <c r="I40" s="139">
        <v>4.5755203383449128E-2</v>
      </c>
      <c r="J40" s="139">
        <v>4.7964344085563479E-2</v>
      </c>
      <c r="K40" s="139">
        <v>4.4714168653563952E-2</v>
      </c>
      <c r="L40" s="139">
        <v>4.1696573038999471E-2</v>
      </c>
      <c r="M40" s="139">
        <v>3.6611242195728491E-2</v>
      </c>
      <c r="N40" s="139">
        <v>3.7666451003004066E-2</v>
      </c>
      <c r="Q40" s="105"/>
      <c r="R40" s="115"/>
      <c r="S40" s="115"/>
      <c r="T40" s="78"/>
    </row>
    <row r="41" spans="3:20" ht="20.100000000000001" customHeight="1">
      <c r="C41" s="141" t="s">
        <v>39</v>
      </c>
      <c r="D41" s="139">
        <v>0.11234533512085713</v>
      </c>
      <c r="E41" s="139">
        <v>5.2128033652146362E-2</v>
      </c>
      <c r="F41" s="139">
        <v>5.9499607238117563E-2</v>
      </c>
      <c r="G41" s="139">
        <v>5.3007373339094256E-2</v>
      </c>
      <c r="H41" s="139">
        <v>6.1853458274441706E-2</v>
      </c>
      <c r="I41" s="139">
        <v>6.7575616407751615E-2</v>
      </c>
      <c r="J41" s="139">
        <v>6.6641780155928268E-2</v>
      </c>
      <c r="K41" s="139">
        <v>6.8126139598557928E-2</v>
      </c>
      <c r="L41" s="139">
        <v>9.8054995627977523E-2</v>
      </c>
      <c r="M41" s="139">
        <v>9.9886604520974503E-2</v>
      </c>
      <c r="N41" s="139">
        <v>0.10702611294311137</v>
      </c>
      <c r="Q41" s="78"/>
      <c r="R41" s="115"/>
      <c r="T41" s="78"/>
    </row>
    <row r="42" spans="3:20" ht="20.100000000000001" customHeight="1">
      <c r="C42" s="141" t="s">
        <v>264</v>
      </c>
      <c r="D42" s="139">
        <v>0.12036189702195466</v>
      </c>
      <c r="E42" s="139">
        <v>0.1114585776672499</v>
      </c>
      <c r="F42" s="139">
        <v>0.1095992919287348</v>
      </c>
      <c r="G42" s="139">
        <v>0.11362996915455034</v>
      </c>
      <c r="H42" s="139">
        <v>0.10899743862588836</v>
      </c>
      <c r="I42" s="139">
        <v>0.10545051849791402</v>
      </c>
      <c r="J42" s="139">
        <v>0.10651576572729808</v>
      </c>
      <c r="K42" s="139">
        <v>0.11025653692058912</v>
      </c>
      <c r="L42" s="139">
        <v>0.11329750146345628</v>
      </c>
      <c r="M42" s="139">
        <v>0.10717240070270269</v>
      </c>
      <c r="N42" s="139">
        <v>0.10523608909542148</v>
      </c>
      <c r="Q42" s="78"/>
      <c r="R42" s="115"/>
      <c r="S42" s="115"/>
      <c r="T42" s="78"/>
    </row>
    <row r="43" spans="3:20" ht="20.100000000000001" customHeight="1">
      <c r="C43" s="141" t="s">
        <v>40</v>
      </c>
      <c r="D43" s="139">
        <v>2.3096703205524101E-2</v>
      </c>
      <c r="E43" s="139">
        <v>2.0856176949486462E-2</v>
      </c>
      <c r="F43" s="139">
        <v>2.4467625113159728E-2</v>
      </c>
      <c r="G43" s="139">
        <v>4.0489725643221716E-2</v>
      </c>
      <c r="H43" s="139">
        <v>3.7643225785249528E-2</v>
      </c>
      <c r="I43" s="139">
        <v>3.4585492643961671E-2</v>
      </c>
      <c r="J43" s="139">
        <v>3.4033736610322878E-2</v>
      </c>
      <c r="K43" s="139">
        <v>4.0521983109129592E-2</v>
      </c>
      <c r="L43" s="139">
        <v>3.4175233259302204E-2</v>
      </c>
      <c r="M43" s="139">
        <v>3.9383864719580219E-2</v>
      </c>
      <c r="N43" s="139">
        <v>3.4883155627348249E-2</v>
      </c>
      <c r="Q43" s="78"/>
      <c r="R43" s="115"/>
    </row>
    <row r="44" spans="3:20" ht="20.100000000000001" customHeight="1">
      <c r="C44" s="141" t="s">
        <v>41</v>
      </c>
      <c r="D44" s="139">
        <v>2.874997771391373E-2</v>
      </c>
      <c r="E44" s="139">
        <v>2.8772030187757685E-2</v>
      </c>
      <c r="F44" s="139">
        <v>2.6877073351155419E-2</v>
      </c>
      <c r="G44" s="139">
        <v>2.6225247353066486E-2</v>
      </c>
      <c r="H44" s="139">
        <v>2.3697800985905036E-2</v>
      </c>
      <c r="I44" s="139">
        <v>2.2826979166598121E-2</v>
      </c>
      <c r="J44" s="139">
        <v>2.2618034976201823E-2</v>
      </c>
      <c r="K44" s="139">
        <v>2.267967780357227E-2</v>
      </c>
      <c r="L44" s="139">
        <v>2.5533377790920013E-2</v>
      </c>
      <c r="M44" s="139">
        <v>2.4411161360905757E-2</v>
      </c>
      <c r="N44" s="139">
        <v>2.5524388886887815E-2</v>
      </c>
      <c r="T44" s="105"/>
    </row>
    <row r="45" spans="3:20" ht="20.100000000000001" customHeight="1">
      <c r="C45" s="141" t="s">
        <v>42</v>
      </c>
      <c r="D45" s="139">
        <v>1.1340152472288589E-2</v>
      </c>
      <c r="E45" s="139">
        <v>9.5308509853970023E-3</v>
      </c>
      <c r="F45" s="139">
        <v>9.2766405777110275E-3</v>
      </c>
      <c r="G45" s="139">
        <v>8.1993306667686051E-3</v>
      </c>
      <c r="H45" s="139">
        <v>7.4779314217298925E-3</v>
      </c>
      <c r="I45" s="139">
        <v>6.424803448139566E-3</v>
      </c>
      <c r="J45" s="139">
        <v>6.3859336634863473E-3</v>
      </c>
      <c r="K45" s="139">
        <v>5.8863204610152169E-3</v>
      </c>
      <c r="L45" s="139">
        <v>5.5329435860449229E-3</v>
      </c>
      <c r="M45" s="139">
        <v>4.9303972427032355E-3</v>
      </c>
      <c r="N45" s="139">
        <v>4.5485537806587133E-3</v>
      </c>
    </row>
    <row r="46" spans="3:20" ht="20.100000000000001" customHeight="1">
      <c r="C46" s="141" t="s">
        <v>43</v>
      </c>
      <c r="D46" s="139">
        <v>1.4297581659559761E-3</v>
      </c>
      <c r="E46" s="139">
        <v>1.2265630618017479E-3</v>
      </c>
      <c r="F46" s="139">
        <v>7.5080767136906693E-4</v>
      </c>
      <c r="G46" s="139">
        <v>6.850446072054477E-4</v>
      </c>
      <c r="H46" s="139">
        <v>6.3776156280862873E-4</v>
      </c>
      <c r="I46" s="139">
        <v>5.7752001350570284E-4</v>
      </c>
      <c r="J46" s="139">
        <v>5.3220191042219461E-4</v>
      </c>
      <c r="K46" s="139">
        <v>5.499402387170785E-4</v>
      </c>
      <c r="L46" s="139">
        <v>1.1625484080601139E-3</v>
      </c>
      <c r="M46" s="139">
        <v>1.1210831735257052E-3</v>
      </c>
      <c r="N46" s="139">
        <v>1.0541916500327981E-3</v>
      </c>
      <c r="Q46" s="78"/>
    </row>
    <row r="47" spans="3:20" ht="20.100000000000001" customHeight="1">
      <c r="C47" s="141" t="s">
        <v>44</v>
      </c>
      <c r="D47" s="139">
        <v>7.4957556469535018E-3</v>
      </c>
      <c r="E47" s="139">
        <v>6.4373291701362578E-3</v>
      </c>
      <c r="F47" s="139">
        <v>5.8443653795335823E-3</v>
      </c>
      <c r="G47" s="139">
        <v>5.1920645218805064E-3</v>
      </c>
      <c r="H47" s="139">
        <v>5.1005625717191845E-3</v>
      </c>
      <c r="I47" s="139">
        <v>4.9380346044557996E-3</v>
      </c>
      <c r="J47" s="139">
        <v>4.4606665488955239E-3</v>
      </c>
      <c r="K47" s="139">
        <v>3.8603784689795074E-3</v>
      </c>
      <c r="L47" s="139">
        <v>3.5053888366986937E-3</v>
      </c>
      <c r="M47" s="139">
        <v>3.6043462707849622E-3</v>
      </c>
      <c r="N47" s="139">
        <v>4.1994444244123725E-3</v>
      </c>
      <c r="Q47" s="78"/>
    </row>
    <row r="48" spans="3:20" ht="20.100000000000001" customHeight="1">
      <c r="C48" s="141" t="s">
        <v>45</v>
      </c>
      <c r="D48" s="139">
        <v>5.9735967327801008E-3</v>
      </c>
      <c r="E48" s="139">
        <v>7.8898568507411067E-3</v>
      </c>
      <c r="F48" s="139">
        <v>6.6042313546244161E-3</v>
      </c>
      <c r="G48" s="139">
        <v>7.51089432454226E-3</v>
      </c>
      <c r="H48" s="139">
        <v>8.4090028490031842E-3</v>
      </c>
      <c r="I48" s="139">
        <v>9.440804351923484E-3</v>
      </c>
      <c r="J48" s="139">
        <v>1.1502722576475251E-2</v>
      </c>
      <c r="K48" s="139">
        <v>1.3999243506123225E-2</v>
      </c>
      <c r="L48" s="139">
        <v>1.4131519624670089E-2</v>
      </c>
      <c r="M48" s="139">
        <v>1.541985535373624E-2</v>
      </c>
      <c r="N48" s="139">
        <v>1.8984148483316893E-2</v>
      </c>
      <c r="Q48" s="78"/>
    </row>
    <row r="49" spans="3:17" ht="20.100000000000001" customHeight="1">
      <c r="C49" s="141" t="s">
        <v>46</v>
      </c>
      <c r="D49" s="139">
        <v>3.5189940576529151E-3</v>
      </c>
      <c r="E49" s="139">
        <v>8.3893237853443006E-2</v>
      </c>
      <c r="F49" s="139">
        <v>3.2298875532331343E-2</v>
      </c>
      <c r="G49" s="139">
        <v>2.9831569595293147E-2</v>
      </c>
      <c r="H49" s="139">
        <v>1.7861433364824403E-2</v>
      </c>
      <c r="I49" s="139">
        <v>1.560264212067655E-2</v>
      </c>
      <c r="J49" s="139">
        <v>1.9811341671082922E-2</v>
      </c>
      <c r="K49" s="139">
        <v>2.4364046676284855E-2</v>
      </c>
      <c r="L49" s="139">
        <v>4.5384264300639644E-3</v>
      </c>
      <c r="M49" s="139">
        <v>5.7054754384286924E-3</v>
      </c>
      <c r="N49" s="139">
        <v>8.5531174473022289E-3</v>
      </c>
      <c r="P49" s="117"/>
      <c r="Q49" s="50"/>
    </row>
    <row r="50" spans="3:17" ht="20.100000000000001" customHeight="1">
      <c r="C50" s="141" t="s">
        <v>263</v>
      </c>
      <c r="D50" s="139">
        <v>5.510371569452286E-2</v>
      </c>
      <c r="E50" s="139">
        <v>4.9566010581677845E-2</v>
      </c>
      <c r="F50" s="139">
        <v>6.8622462039138785E-2</v>
      </c>
      <c r="G50" s="139">
        <v>6.3868126972828329E-2</v>
      </c>
      <c r="H50" s="139">
        <v>6.0339830464542756E-2</v>
      </c>
      <c r="I50" s="139">
        <v>5.7945213477244531E-2</v>
      </c>
      <c r="J50" s="139">
        <v>5.9055177315819551E-2</v>
      </c>
      <c r="K50" s="139">
        <v>5.8366769334731831E-2</v>
      </c>
      <c r="L50" s="139">
        <v>5.3632534077655947E-2</v>
      </c>
      <c r="M50" s="139">
        <v>5.3202699620215746E-2</v>
      </c>
      <c r="N50" s="139">
        <v>5.0055032023659476E-2</v>
      </c>
      <c r="P50" s="117"/>
      <c r="Q50" s="50"/>
    </row>
    <row r="51" spans="3:17" ht="20.100000000000001" customHeight="1">
      <c r="C51" s="111"/>
      <c r="E51" s="131"/>
      <c r="F51" s="131"/>
      <c r="G51" s="131"/>
      <c r="H51" s="131"/>
      <c r="I51" s="131"/>
      <c r="J51" s="131"/>
      <c r="K51" s="131"/>
      <c r="L51" s="131"/>
      <c r="M51" s="131"/>
      <c r="N51" s="131"/>
      <c r="P51" s="78"/>
      <c r="Q51" s="50"/>
    </row>
    <row r="52" spans="3:17" ht="31.5">
      <c r="C52" s="90" t="s">
        <v>196</v>
      </c>
      <c r="D52" s="133" t="s">
        <v>84</v>
      </c>
      <c r="E52" s="133" t="s">
        <v>176</v>
      </c>
      <c r="F52" s="133" t="s">
        <v>266</v>
      </c>
      <c r="G52" s="133" t="s">
        <v>247</v>
      </c>
      <c r="H52" s="133" t="s">
        <v>252</v>
      </c>
      <c r="I52" s="133" t="s">
        <v>257</v>
      </c>
      <c r="J52" s="133" t="s">
        <v>265</v>
      </c>
      <c r="K52" s="133" t="s">
        <v>271</v>
      </c>
      <c r="L52" s="133" t="s">
        <v>277</v>
      </c>
      <c r="M52" s="133" t="s">
        <v>280</v>
      </c>
      <c r="N52" s="133" t="s">
        <v>518</v>
      </c>
      <c r="O52" s="117"/>
    </row>
    <row r="53" spans="3:17" ht="20.100000000000001" customHeight="1">
      <c r="C53" s="111" t="s">
        <v>47</v>
      </c>
      <c r="D53" s="131">
        <v>2018.3426923909046</v>
      </c>
      <c r="E53" s="131">
        <v>642.11601732111205</v>
      </c>
      <c r="F53" s="131">
        <v>1222.3211843431534</v>
      </c>
      <c r="G53" s="131">
        <v>1885.290464786611</v>
      </c>
      <c r="H53" s="131">
        <v>2830.4224610759702</v>
      </c>
      <c r="I53" s="131">
        <v>774.8357750253482</v>
      </c>
      <c r="J53" s="131">
        <v>1711.3657750253483</v>
      </c>
      <c r="K53" s="131">
        <v>2457.6921474792116</v>
      </c>
      <c r="L53" s="131">
        <v>3709.4</v>
      </c>
      <c r="M53" s="131">
        <v>985.39079668845966</v>
      </c>
      <c r="N53" s="131">
        <v>2042.1467077506809</v>
      </c>
      <c r="O53" s="142"/>
      <c r="P53" s="78"/>
      <c r="Q53" s="78"/>
    </row>
    <row r="54" spans="3:17">
      <c r="D54" s="131"/>
      <c r="E54" s="131"/>
      <c r="F54" s="131"/>
      <c r="G54" s="131"/>
      <c r="H54" s="131"/>
      <c r="I54" s="131"/>
      <c r="J54" s="131"/>
      <c r="K54" s="131"/>
      <c r="L54" s="131"/>
      <c r="M54" s="131"/>
      <c r="N54" s="131"/>
      <c r="O54" s="65"/>
      <c r="Q54" s="78"/>
    </row>
    <row r="55" spans="3:17">
      <c r="Q55" s="78"/>
    </row>
    <row r="56" spans="3:17" ht="16.350000000000001" customHeight="1">
      <c r="D56" s="131"/>
      <c r="E56" s="242"/>
      <c r="F56" s="242"/>
      <c r="G56" s="242"/>
      <c r="H56" s="242"/>
      <c r="I56" s="242"/>
      <c r="J56" s="242"/>
      <c r="K56" s="242"/>
      <c r="L56" s="242"/>
      <c r="M56" s="242"/>
      <c r="N56" s="242"/>
      <c r="O56" s="56"/>
      <c r="Q56" s="56"/>
    </row>
    <row r="57" spans="3:17">
      <c r="D57" s="143"/>
      <c r="E57" s="143"/>
      <c r="F57" s="143"/>
      <c r="G57" s="143"/>
      <c r="H57" s="143"/>
      <c r="I57" s="143"/>
      <c r="J57" s="143"/>
      <c r="K57" s="143"/>
      <c r="L57" s="143"/>
      <c r="M57" s="143"/>
      <c r="N57" s="143"/>
      <c r="P57" s="56"/>
    </row>
    <row r="58" spans="3:17">
      <c r="D58" s="131"/>
      <c r="E58" s="131"/>
      <c r="F58" s="131"/>
      <c r="G58" s="131"/>
      <c r="H58" s="131"/>
      <c r="I58" s="131"/>
      <c r="J58" s="131"/>
      <c r="K58" s="131"/>
      <c r="L58" s="131"/>
      <c r="M58" s="131"/>
      <c r="N58" s="131"/>
      <c r="P58" s="117"/>
      <c r="Q58" s="49"/>
    </row>
    <row r="59" spans="3:17">
      <c r="D59" s="144"/>
      <c r="E59" s="277"/>
      <c r="F59" s="277"/>
      <c r="G59" s="277"/>
      <c r="H59" s="277"/>
      <c r="I59" s="277"/>
      <c r="J59" s="277"/>
      <c r="K59" s="277"/>
      <c r="L59" s="277"/>
      <c r="M59" s="277"/>
      <c r="N59" s="277"/>
      <c r="P59" s="56"/>
      <c r="Q59" s="49"/>
    </row>
    <row r="60" spans="3:17">
      <c r="I60" s="177"/>
      <c r="K60" s="177"/>
      <c r="L60" s="177"/>
      <c r="M60" s="177"/>
      <c r="N60" s="177"/>
      <c r="Q60" s="49"/>
    </row>
    <row r="61" spans="3:17">
      <c r="K61" s="144"/>
      <c r="L61" s="144"/>
      <c r="M61" s="144"/>
      <c r="N61" s="144"/>
    </row>
    <row r="62" spans="3:17">
      <c r="E62" s="131"/>
      <c r="F62" s="131"/>
      <c r="G62" s="131"/>
      <c r="K62" s="144"/>
    </row>
    <row r="66" spans="3:3">
      <c r="C66" s="111"/>
    </row>
    <row r="67" spans="3:3">
      <c r="C67" s="111"/>
    </row>
    <row r="68" spans="3:3">
      <c r="C68" s="111"/>
    </row>
    <row r="69" spans="3:3">
      <c r="C69" s="111"/>
    </row>
  </sheetData>
  <hyperlinks>
    <hyperlink ref="P6" location="Cover!A1" display="cover" xr:uid="{3A54D2DD-226C-41DB-B5E6-FDB3A3B77845}"/>
  </hyperlinks>
  <printOptions horizontalCentered="1" verticalCentered="1"/>
  <pageMargins left="0.31496062992125984" right="0.31496062992125984" top="0.15748031496062992" bottom="0.15748031496062992" header="0.31496062992125984" footer="0.31496062992125984"/>
  <pageSetup paperSize="9" scale="53" orientation="landscape" r:id="rId1"/>
  <headerFooter>
    <oddFooter>&amp;L&amp;12&amp;D &amp;T&amp;C&amp;12Page &amp;P of &amp;N&amp;R&amp;"-,Bold"&amp;12Optima bank&amp;"-,Regular"
Results factsheet</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25919-E30B-45A2-AD21-233E19EB8583}">
  <sheetPr>
    <tabColor theme="5"/>
    <pageSetUpPr fitToPage="1"/>
  </sheetPr>
  <dimension ref="C1:AK70"/>
  <sheetViews>
    <sheetView view="pageBreakPreview" zoomScale="70" zoomScaleNormal="100" zoomScaleSheetLayoutView="70" workbookViewId="0">
      <pane ySplit="7" topLeftCell="A8" activePane="bottomLeft" state="frozen"/>
      <selection activeCell="X22" sqref="X22"/>
      <selection pane="bottomLeft" activeCell="Q36" sqref="Q36"/>
    </sheetView>
  </sheetViews>
  <sheetFormatPr defaultColWidth="9.140625" defaultRowHeight="15.75"/>
  <cols>
    <col min="1" max="1" width="5.42578125" style="33" customWidth="1"/>
    <col min="2" max="2" width="4.5703125" style="33" customWidth="1"/>
    <col min="3" max="3" width="35.5703125" style="33" customWidth="1"/>
    <col min="4" max="6" width="12.85546875" style="33" hidden="1" customWidth="1"/>
    <col min="7" max="12" width="12.85546875" style="33" customWidth="1"/>
    <col min="13" max="17" width="10.42578125" style="33" customWidth="1"/>
    <col min="18" max="18" width="5.28515625" style="33" customWidth="1"/>
    <col min="19" max="19" width="10.28515625" style="33" bestFit="1" customWidth="1"/>
    <col min="20" max="21" width="12.85546875" style="33" customWidth="1"/>
    <col min="22" max="22" width="18" style="33" bestFit="1" customWidth="1"/>
    <col min="23" max="23" width="22.85546875" style="33" bestFit="1" customWidth="1"/>
    <col min="24" max="24" width="13.5703125" style="33" bestFit="1" customWidth="1"/>
    <col min="25" max="27" width="10.85546875" style="33" bestFit="1" customWidth="1"/>
    <col min="28" max="16384" width="9.140625" style="33"/>
  </cols>
  <sheetData>
    <row r="1" spans="3:37" ht="18.75" customHeight="1">
      <c r="C1" s="31"/>
      <c r="D1" s="145"/>
      <c r="E1" s="31"/>
      <c r="F1" s="31"/>
      <c r="G1" s="31"/>
      <c r="H1" s="31"/>
      <c r="I1" s="31"/>
      <c r="J1" s="31"/>
      <c r="K1" s="31"/>
      <c r="L1" s="31"/>
      <c r="M1" s="31"/>
      <c r="N1" s="31"/>
      <c r="O1" s="31"/>
      <c r="P1" s="31"/>
      <c r="Q1" s="31"/>
      <c r="T1" s="31"/>
      <c r="U1" s="31"/>
    </row>
    <row r="2" spans="3:37" ht="15.75" customHeight="1">
      <c r="C2" s="31"/>
      <c r="D2" s="145"/>
      <c r="E2" s="31"/>
      <c r="F2" s="31"/>
      <c r="G2" s="31"/>
      <c r="H2" s="31"/>
      <c r="I2" s="31"/>
      <c r="J2" s="31"/>
      <c r="K2" s="31"/>
      <c r="L2" s="31"/>
      <c r="M2" s="31"/>
      <c r="N2" s="31"/>
      <c r="O2" s="31"/>
      <c r="P2" s="31"/>
      <c r="Q2" s="31"/>
      <c r="T2" s="31"/>
      <c r="U2" s="31"/>
    </row>
    <row r="3" spans="3:37">
      <c r="C3" s="31"/>
      <c r="D3" s="31"/>
      <c r="E3" s="31"/>
      <c r="F3" s="31"/>
      <c r="G3" s="31"/>
      <c r="H3" s="31"/>
      <c r="I3" s="31"/>
      <c r="J3" s="31"/>
      <c r="K3" s="31"/>
      <c r="L3" s="31"/>
      <c r="M3" s="31"/>
      <c r="N3" s="31"/>
      <c r="O3" s="31"/>
      <c r="P3" s="31"/>
      <c r="Q3" s="31"/>
      <c r="T3" s="31"/>
      <c r="U3" s="31"/>
    </row>
    <row r="4" spans="3:37" ht="23.25" customHeight="1">
      <c r="C4" s="146"/>
      <c r="D4" s="146"/>
      <c r="E4" s="146"/>
      <c r="F4" s="146"/>
      <c r="G4" s="146"/>
      <c r="H4" s="146"/>
      <c r="I4" s="146"/>
      <c r="J4" s="146"/>
      <c r="K4" s="146"/>
      <c r="L4" s="146"/>
      <c r="M4" s="146"/>
      <c r="N4" s="146"/>
      <c r="O4" s="146"/>
      <c r="P4" s="146"/>
      <c r="Q4" s="146"/>
      <c r="T4" s="146"/>
      <c r="U4" s="146"/>
    </row>
    <row r="5" spans="3:37" ht="23.25" customHeight="1">
      <c r="C5" s="2" t="s">
        <v>48</v>
      </c>
      <c r="D5" s="146"/>
      <c r="E5" s="146"/>
      <c r="F5" s="146"/>
      <c r="G5" s="146"/>
      <c r="H5" s="146"/>
      <c r="I5" s="146"/>
      <c r="J5" s="146"/>
      <c r="K5" s="146"/>
      <c r="L5" s="146"/>
      <c r="M5" s="146"/>
      <c r="N5" s="146"/>
      <c r="O5" s="146"/>
      <c r="P5" s="146"/>
      <c r="Q5" s="146"/>
      <c r="T5" s="146"/>
      <c r="U5" s="146"/>
      <c r="W5" s="34"/>
    </row>
    <row r="6" spans="3:37" ht="23.25" customHeight="1">
      <c r="C6" s="146"/>
      <c r="D6" s="146"/>
      <c r="E6" s="146"/>
      <c r="F6" s="146"/>
      <c r="G6" s="146"/>
      <c r="H6" s="146"/>
      <c r="I6" s="146"/>
      <c r="J6" s="146"/>
      <c r="K6" s="146"/>
      <c r="L6" s="146"/>
      <c r="M6" s="146"/>
      <c r="N6" s="146"/>
      <c r="O6" s="146"/>
      <c r="P6" s="146"/>
      <c r="Q6" s="146"/>
      <c r="T6" s="43" t="s">
        <v>81</v>
      </c>
      <c r="V6" s="148"/>
      <c r="W6" s="148"/>
      <c r="X6" s="148"/>
      <c r="Y6" s="148"/>
      <c r="Z6" s="148"/>
      <c r="AA6" s="148"/>
      <c r="AB6" s="148"/>
    </row>
    <row r="7" spans="3:37">
      <c r="C7" s="67" t="s">
        <v>3</v>
      </c>
      <c r="D7" s="147" t="s">
        <v>1</v>
      </c>
      <c r="E7" s="147" t="s">
        <v>2</v>
      </c>
      <c r="F7" s="147" t="s">
        <v>0</v>
      </c>
      <c r="G7" s="147" t="s">
        <v>82</v>
      </c>
      <c r="H7" s="147" t="s">
        <v>175</v>
      </c>
      <c r="I7" s="147" t="s">
        <v>181</v>
      </c>
      <c r="J7" s="147" t="s">
        <v>245</v>
      </c>
      <c r="K7" s="147" t="s">
        <v>250</v>
      </c>
      <c r="L7" s="147" t="s">
        <v>255</v>
      </c>
      <c r="M7" s="147" t="s">
        <v>261</v>
      </c>
      <c r="N7" s="147" t="s">
        <v>267</v>
      </c>
      <c r="O7" s="147" t="s">
        <v>275</v>
      </c>
      <c r="P7" s="147" t="s">
        <v>279</v>
      </c>
      <c r="Q7" s="147" t="s">
        <v>376</v>
      </c>
      <c r="T7" s="147"/>
      <c r="U7" s="147"/>
    </row>
    <row r="8" spans="3:37">
      <c r="K8" s="148"/>
      <c r="L8" s="148"/>
      <c r="M8" s="148"/>
      <c r="N8" s="148"/>
      <c r="O8" s="148"/>
      <c r="P8" s="148"/>
      <c r="Q8" s="148"/>
      <c r="V8" s="78"/>
      <c r="Y8" s="148"/>
      <c r="Z8" s="148"/>
      <c r="AA8" s="148"/>
      <c r="AB8" s="148"/>
      <c r="AC8" s="148"/>
      <c r="AD8" s="56"/>
    </row>
    <row r="9" spans="3:37" ht="20.100000000000001" customHeight="1">
      <c r="C9" s="53" t="s">
        <v>49</v>
      </c>
      <c r="D9" s="149">
        <v>1887.6024264</v>
      </c>
      <c r="E9" s="149">
        <v>2177.2086047100001</v>
      </c>
      <c r="F9" s="150">
        <v>2377.8960312499999</v>
      </c>
      <c r="G9" s="150">
        <v>3191.8041242099994</v>
      </c>
      <c r="H9" s="150">
        <v>3330.6303054599994</v>
      </c>
      <c r="I9" s="150">
        <v>3715.1388305</v>
      </c>
      <c r="J9" s="150">
        <v>4131.6279942600004</v>
      </c>
      <c r="K9" s="150">
        <v>4643.4117347700012</v>
      </c>
      <c r="L9" s="150">
        <v>4772.8286248500017</v>
      </c>
      <c r="M9" s="150">
        <v>5192.3213825400535</v>
      </c>
      <c r="N9" s="150">
        <v>5648.0537589099977</v>
      </c>
      <c r="O9" s="150">
        <v>6298.5795956800002</v>
      </c>
      <c r="P9" s="150">
        <v>6403.8235079299893</v>
      </c>
      <c r="Q9" s="424">
        <v>7108.0887160699958</v>
      </c>
      <c r="T9" s="425"/>
      <c r="U9" s="56"/>
      <c r="V9" s="50"/>
      <c r="W9" s="148"/>
      <c r="X9" s="148"/>
      <c r="Y9" s="148"/>
      <c r="Z9" s="148"/>
      <c r="AA9" s="148"/>
      <c r="AB9" s="148"/>
      <c r="AC9" s="148"/>
      <c r="AD9" s="148"/>
      <c r="AG9" s="56"/>
      <c r="AH9" s="56"/>
      <c r="AI9" s="56"/>
      <c r="AJ9" s="56"/>
      <c r="AK9" s="56"/>
    </row>
    <row r="10" spans="3:37" ht="20.100000000000001" customHeight="1">
      <c r="C10" s="151" t="s">
        <v>50</v>
      </c>
      <c r="D10" s="152">
        <v>1206.0672747599999</v>
      </c>
      <c r="E10" s="152">
        <v>1427.03921068</v>
      </c>
      <c r="F10" s="153">
        <v>1408.6532958099999</v>
      </c>
      <c r="G10" s="153">
        <v>1612.4394062899999</v>
      </c>
      <c r="H10" s="153">
        <v>1640.4077212299994</v>
      </c>
      <c r="I10" s="153">
        <v>1678.9350609200001</v>
      </c>
      <c r="J10" s="153">
        <v>1988.7772208400004</v>
      </c>
      <c r="K10" s="153">
        <v>1937.3332947700005</v>
      </c>
      <c r="L10" s="153">
        <v>1953.8771091000003</v>
      </c>
      <c r="M10" s="153">
        <v>2352.916068811593</v>
      </c>
      <c r="N10" s="153">
        <v>2561.3796707999986</v>
      </c>
      <c r="O10" s="153">
        <v>2707.4054150100005</v>
      </c>
      <c r="P10" s="153">
        <v>2924.0678806199903</v>
      </c>
      <c r="Q10" s="153">
        <v>3058.9441903500015</v>
      </c>
      <c r="T10" s="320"/>
      <c r="U10" s="310"/>
      <c r="V10" s="56"/>
      <c r="W10" s="148"/>
      <c r="X10" s="56"/>
      <c r="Y10" s="56"/>
      <c r="Z10" s="56"/>
      <c r="AA10" s="56"/>
      <c r="AB10" s="148"/>
      <c r="AC10" s="148"/>
      <c r="AG10" s="56"/>
      <c r="AH10" s="56"/>
      <c r="AI10" s="56"/>
      <c r="AJ10" s="56"/>
      <c r="AK10" s="56"/>
    </row>
    <row r="11" spans="3:37" ht="20.100000000000001" customHeight="1">
      <c r="C11" s="151" t="s">
        <v>51</v>
      </c>
      <c r="D11" s="152">
        <v>681.53515164000009</v>
      </c>
      <c r="E11" s="152">
        <v>750.16939403000003</v>
      </c>
      <c r="F11" s="153">
        <v>969.24273544000005</v>
      </c>
      <c r="G11" s="153">
        <v>1579.3647179199997</v>
      </c>
      <c r="H11" s="153">
        <v>1690.2225842299999</v>
      </c>
      <c r="I11" s="153">
        <v>2036.20376958</v>
      </c>
      <c r="J11" s="153">
        <v>2142.8507734200002</v>
      </c>
      <c r="K11" s="153">
        <v>2706.0784400000007</v>
      </c>
      <c r="L11" s="153">
        <v>2818.9515157500009</v>
      </c>
      <c r="M11" s="153">
        <v>2839.4053137284604</v>
      </c>
      <c r="N11" s="153">
        <v>3086.674088109999</v>
      </c>
      <c r="O11" s="153">
        <v>3591.6003944799995</v>
      </c>
      <c r="P11" s="153">
        <v>3479.755627309999</v>
      </c>
      <c r="Q11" s="153">
        <v>4049.1445257199944</v>
      </c>
      <c r="T11" s="320"/>
      <c r="U11" s="310"/>
      <c r="W11" s="148"/>
      <c r="X11" s="56"/>
      <c r="Y11" s="56"/>
      <c r="Z11" s="56"/>
      <c r="AA11" s="56"/>
    </row>
    <row r="12" spans="3:37" ht="19.5" customHeight="1">
      <c r="C12" s="151" t="s">
        <v>283</v>
      </c>
      <c r="D12" s="152"/>
      <c r="E12" s="152"/>
      <c r="F12" s="153"/>
      <c r="G12" s="154">
        <v>0.50518119018005003</v>
      </c>
      <c r="H12" s="154">
        <v>0.49252170633913683</v>
      </c>
      <c r="I12" s="154">
        <v>0.45191717928184166</v>
      </c>
      <c r="J12" s="154">
        <v>0.48135437740352577</v>
      </c>
      <c r="K12" s="154">
        <v>0.41722194916793459</v>
      </c>
      <c r="L12" s="154">
        <v>0.40937508188059146</v>
      </c>
      <c r="M12" s="154">
        <v>0.45315301104504441</v>
      </c>
      <c r="N12" s="154">
        <v>0.45349774986814434</v>
      </c>
      <c r="O12" s="154">
        <v>0.42984380428675151</v>
      </c>
      <c r="P12" s="154">
        <v>0.45661281529683878</v>
      </c>
      <c r="Q12" s="154">
        <v>0.43034693467377921</v>
      </c>
      <c r="T12" s="320"/>
      <c r="U12" s="154"/>
      <c r="X12" s="148"/>
    </row>
    <row r="13" spans="3:37" ht="20.100000000000001" customHeight="1">
      <c r="C13" s="151" t="s">
        <v>284</v>
      </c>
      <c r="D13" s="155"/>
      <c r="E13" s="155"/>
      <c r="F13" s="155"/>
      <c r="G13" s="154">
        <v>0.49481880981995002</v>
      </c>
      <c r="H13" s="154">
        <v>0.50747829366086317</v>
      </c>
      <c r="I13" s="154">
        <v>0.54808282071815839</v>
      </c>
      <c r="J13" s="154">
        <v>0.51864562259647429</v>
      </c>
      <c r="K13" s="154">
        <v>0.58277805083206535</v>
      </c>
      <c r="L13" s="154">
        <v>0.59062491811940843</v>
      </c>
      <c r="M13" s="154">
        <v>0.54684698895495565</v>
      </c>
      <c r="N13" s="154">
        <v>0.5465022501318556</v>
      </c>
      <c r="O13" s="154">
        <v>0.5702238639555125</v>
      </c>
      <c r="P13" s="154">
        <v>0.54338718470316127</v>
      </c>
      <c r="Q13" s="154">
        <v>0.56965306532622084</v>
      </c>
      <c r="T13" s="320"/>
      <c r="U13" s="154"/>
      <c r="W13" s="292"/>
      <c r="X13" s="148"/>
    </row>
    <row r="14" spans="3:37" ht="20.100000000000001" customHeight="1">
      <c r="C14" s="151"/>
      <c r="D14" s="155"/>
      <c r="E14" s="155"/>
      <c r="F14" s="155"/>
      <c r="G14" s="154"/>
      <c r="H14" s="154"/>
      <c r="I14" s="154"/>
      <c r="J14" s="154"/>
      <c r="K14" s="154"/>
      <c r="L14" s="154"/>
      <c r="M14" s="154"/>
      <c r="N14" s="154"/>
      <c r="O14" s="154"/>
      <c r="P14" s="154"/>
      <c r="Q14" s="154"/>
      <c r="T14" s="154"/>
      <c r="U14" s="154"/>
      <c r="W14" s="292"/>
      <c r="X14" s="148"/>
    </row>
    <row r="15" spans="3:37" ht="20.100000000000001" customHeight="1">
      <c r="C15" s="53" t="s">
        <v>52</v>
      </c>
      <c r="D15" s="149">
        <v>1887.6024247400001</v>
      </c>
      <c r="E15" s="149">
        <v>2177.20860447</v>
      </c>
      <c r="F15" s="150">
        <v>2377.8960306699996</v>
      </c>
      <c r="G15" s="150">
        <v>3191.8041244799997</v>
      </c>
      <c r="H15" s="150">
        <v>3330.6303030000004</v>
      </c>
      <c r="I15" s="150">
        <v>3715.1388284600002</v>
      </c>
      <c r="J15" s="150">
        <v>4131.6279933799988</v>
      </c>
      <c r="K15" s="150">
        <v>4643.4117357000005</v>
      </c>
      <c r="L15" s="150">
        <v>4772.8282062700009</v>
      </c>
      <c r="M15" s="150">
        <v>5192.3213828300541</v>
      </c>
      <c r="N15" s="150">
        <v>5648.053758619998</v>
      </c>
      <c r="O15" s="150">
        <v>6298.579595680003</v>
      </c>
      <c r="P15" s="150">
        <v>6403.8235079199903</v>
      </c>
      <c r="Q15" s="424">
        <v>7108.0887155499959</v>
      </c>
      <c r="T15" s="320"/>
      <c r="U15" s="150"/>
      <c r="V15" s="151"/>
      <c r="W15" s="151"/>
      <c r="X15" s="148"/>
    </row>
    <row r="16" spans="3:37" ht="20.100000000000001" customHeight="1">
      <c r="C16" s="151" t="s">
        <v>53</v>
      </c>
      <c r="D16" s="152">
        <v>737.06782945000032</v>
      </c>
      <c r="E16" s="152">
        <v>794.54962219999982</v>
      </c>
      <c r="F16" s="152">
        <v>875.24547988000018</v>
      </c>
      <c r="G16" s="156">
        <v>1144.34771589</v>
      </c>
      <c r="H16" s="156">
        <v>1220.2571449900001</v>
      </c>
      <c r="I16" s="156">
        <v>1441.3128017800002</v>
      </c>
      <c r="J16" s="156">
        <v>1603.5186674500003</v>
      </c>
      <c r="K16" s="156">
        <v>1769.6934617800002</v>
      </c>
      <c r="L16" s="156">
        <v>1900.0269609200002</v>
      </c>
      <c r="M16" s="156">
        <v>2074.3047549384601</v>
      </c>
      <c r="N16" s="156">
        <v>2170.0621667700007</v>
      </c>
      <c r="O16" s="156">
        <v>2284.812481490002</v>
      </c>
      <c r="P16" s="156">
        <v>2527.142159999999</v>
      </c>
      <c r="Q16" s="156">
        <v>2746.1527431499976</v>
      </c>
      <c r="S16" s="78"/>
      <c r="T16" s="320"/>
      <c r="U16" s="310"/>
      <c r="V16" s="56"/>
      <c r="W16" s="151"/>
      <c r="X16" s="148"/>
    </row>
    <row r="17" spans="3:31" ht="20.100000000000001" customHeight="1">
      <c r="C17" s="151" t="s">
        <v>54</v>
      </c>
      <c r="D17" s="152">
        <v>1150.5345952899997</v>
      </c>
      <c r="E17" s="152">
        <v>1382.6589822699998</v>
      </c>
      <c r="F17" s="152">
        <v>1502.6505507899997</v>
      </c>
      <c r="G17" s="156">
        <v>2047.4564085899997</v>
      </c>
      <c r="H17" s="156">
        <v>2110.3731580100002</v>
      </c>
      <c r="I17" s="156">
        <v>2273.8260266799998</v>
      </c>
      <c r="J17" s="156">
        <v>2528.1093259299992</v>
      </c>
      <c r="K17" s="156">
        <v>2845.01858008</v>
      </c>
      <c r="L17" s="156">
        <v>2872.8012453500005</v>
      </c>
      <c r="M17" s="156">
        <v>3118.016627891594</v>
      </c>
      <c r="N17" s="156">
        <v>3477.9915918499983</v>
      </c>
      <c r="O17" s="156">
        <v>4013.7671141900014</v>
      </c>
      <c r="P17" s="156">
        <v>3876.6813479199909</v>
      </c>
      <c r="Q17" s="156">
        <v>4361.9359723999987</v>
      </c>
      <c r="S17" s="78"/>
      <c r="T17" s="320"/>
      <c r="U17" s="310"/>
      <c r="V17" s="56"/>
      <c r="W17" s="151"/>
      <c r="X17" s="148"/>
    </row>
    <row r="18" spans="3:31" ht="20.100000000000001" customHeight="1">
      <c r="C18" s="151" t="s">
        <v>281</v>
      </c>
      <c r="D18" s="156"/>
      <c r="E18" s="156"/>
      <c r="F18" s="156"/>
      <c r="G18" s="279">
        <v>0.35852692435392919</v>
      </c>
      <c r="H18" s="279">
        <v>0.36637423970197991</v>
      </c>
      <c r="I18" s="279">
        <v>0.38795664666384844</v>
      </c>
      <c r="J18" s="279">
        <v>0.38810819125518486</v>
      </c>
      <c r="K18" s="279">
        <v>0.38111922063125347</v>
      </c>
      <c r="L18" s="279">
        <v>0.39809246819819749</v>
      </c>
      <c r="M18" s="279">
        <v>0.39949467723584331</v>
      </c>
      <c r="N18" s="279">
        <v>0.38421414871593168</v>
      </c>
      <c r="O18" s="279">
        <v>0.36275043393229212</v>
      </c>
      <c r="P18" s="279">
        <v>0.39463020129685517</v>
      </c>
      <c r="Q18" s="279">
        <v>0.3863419342449092</v>
      </c>
      <c r="T18" s="320"/>
      <c r="U18" s="156"/>
      <c r="V18" s="56"/>
      <c r="W18" s="148"/>
      <c r="X18" s="148"/>
    </row>
    <row r="19" spans="3:31" ht="20.100000000000001" customHeight="1">
      <c r="C19" s="151" t="s">
        <v>282</v>
      </c>
      <c r="D19" s="157"/>
      <c r="E19" s="157"/>
      <c r="F19" s="157"/>
      <c r="G19" s="287">
        <v>0.64147307564607081</v>
      </c>
      <c r="H19" s="287">
        <v>0.63362576029802009</v>
      </c>
      <c r="I19" s="287">
        <v>0.61204335333615156</v>
      </c>
      <c r="J19" s="287">
        <v>0.6118918087448153</v>
      </c>
      <c r="K19" s="287">
        <v>0.61270004514280052</v>
      </c>
      <c r="L19" s="287">
        <v>0.60190753180180245</v>
      </c>
      <c r="M19" s="287">
        <v>0.60050532276415669</v>
      </c>
      <c r="N19" s="287">
        <v>0.61578585128406849</v>
      </c>
      <c r="O19" s="287">
        <v>0.637249566067708</v>
      </c>
      <c r="P19" s="287">
        <v>0.60536979870314478</v>
      </c>
      <c r="Q19" s="279">
        <v>0.61365806575509085</v>
      </c>
      <c r="T19" s="320"/>
      <c r="U19" s="157"/>
      <c r="V19" s="56"/>
      <c r="W19" s="148"/>
    </row>
    <row r="20" spans="3:31" ht="20.100000000000001" customHeight="1">
      <c r="C20" s="151"/>
      <c r="D20" s="157"/>
      <c r="E20" s="157"/>
      <c r="F20" s="157"/>
      <c r="G20" s="287"/>
      <c r="H20" s="287"/>
      <c r="I20" s="287"/>
      <c r="J20" s="287"/>
      <c r="K20" s="287"/>
      <c r="L20" s="287"/>
      <c r="M20" s="287"/>
      <c r="N20" s="287"/>
      <c r="O20" s="287"/>
      <c r="P20" s="287"/>
      <c r="Q20" s="287"/>
      <c r="T20" s="157"/>
      <c r="U20" s="157"/>
      <c r="V20" s="56"/>
      <c r="W20" s="148"/>
    </row>
    <row r="21" spans="3:31" ht="20.100000000000001" customHeight="1">
      <c r="C21" s="53" t="s">
        <v>55</v>
      </c>
      <c r="D21" s="149">
        <v>1887.6024247400001</v>
      </c>
      <c r="E21" s="149">
        <v>2177.20860447</v>
      </c>
      <c r="F21" s="150">
        <v>2377.8960306699996</v>
      </c>
      <c r="G21" s="150">
        <v>3191.8041244799997</v>
      </c>
      <c r="H21" s="150">
        <v>3330.6303030000004</v>
      </c>
      <c r="I21" s="150">
        <v>3715.1388284600002</v>
      </c>
      <c r="J21" s="150">
        <v>4131.6279933799988</v>
      </c>
      <c r="K21" s="150">
        <v>4643.3312074100004</v>
      </c>
      <c r="L21" s="150">
        <v>4772.8293964400009</v>
      </c>
      <c r="M21" s="150">
        <v>5192.3213825400535</v>
      </c>
      <c r="N21" s="150">
        <v>5648.1294483800011</v>
      </c>
      <c r="O21" s="150">
        <v>6298.579595680003</v>
      </c>
      <c r="P21" s="150">
        <v>6403.7318824200001</v>
      </c>
      <c r="Q21" s="424">
        <v>7108.0887155499959</v>
      </c>
      <c r="S21" s="56"/>
      <c r="T21" s="150"/>
      <c r="W21" s="148"/>
      <c r="X21" s="148"/>
      <c r="Y21" s="148"/>
      <c r="Z21" s="148"/>
      <c r="AA21" s="148"/>
      <c r="AB21" s="96"/>
      <c r="AC21" s="96"/>
      <c r="AD21" s="105"/>
      <c r="AE21" s="105"/>
    </row>
    <row r="22" spans="3:31" ht="20.100000000000001" customHeight="1">
      <c r="C22" s="151" t="s">
        <v>516</v>
      </c>
      <c r="D22" s="152">
        <v>320.70078113000017</v>
      </c>
      <c r="E22" s="152">
        <v>434.10926957999993</v>
      </c>
      <c r="F22" s="152">
        <v>496.69293532999995</v>
      </c>
      <c r="G22" s="156">
        <v>535.10351709000008</v>
      </c>
      <c r="H22" s="156">
        <v>505.7486229000001</v>
      </c>
      <c r="I22" s="156">
        <v>500.01554651000009</v>
      </c>
      <c r="J22" s="156">
        <v>702.21703015000003</v>
      </c>
      <c r="K22" s="156">
        <v>677.44385625999996</v>
      </c>
      <c r="L22" s="156">
        <v>592.16507552000007</v>
      </c>
      <c r="M22" s="156">
        <v>731.01523373159398</v>
      </c>
      <c r="N22" s="156">
        <v>818.90703172000008</v>
      </c>
      <c r="O22" s="156">
        <v>859.51223383000001</v>
      </c>
      <c r="P22" s="156">
        <v>836.48831206000011</v>
      </c>
      <c r="Q22" s="156">
        <v>1013.7554477400001</v>
      </c>
      <c r="S22" s="78"/>
      <c r="T22" s="320"/>
      <c r="V22" s="156"/>
      <c r="W22" s="156"/>
      <c r="X22" s="156"/>
      <c r="Y22" s="156"/>
      <c r="Z22" s="156"/>
      <c r="AA22" s="156"/>
      <c r="AB22" s="283"/>
      <c r="AC22" s="148"/>
      <c r="AD22" s="105"/>
      <c r="AE22" s="105"/>
    </row>
    <row r="23" spans="3:31" ht="20.100000000000001" customHeight="1">
      <c r="C23" s="151" t="s">
        <v>517</v>
      </c>
      <c r="D23" s="152">
        <v>227.72261777</v>
      </c>
      <c r="E23" s="152">
        <v>266.82107987000001</v>
      </c>
      <c r="F23" s="152">
        <v>302.11129363000003</v>
      </c>
      <c r="G23" s="156">
        <v>651.80694313000004</v>
      </c>
      <c r="H23" s="156">
        <v>669.45606652000004</v>
      </c>
      <c r="I23" s="156">
        <v>696.24376379</v>
      </c>
      <c r="J23" s="156">
        <v>671.92482502000007</v>
      </c>
      <c r="K23" s="156">
        <v>998.5091782500001</v>
      </c>
      <c r="L23" s="156">
        <v>980.54587708000008</v>
      </c>
      <c r="M23" s="156">
        <v>877.86888562999991</v>
      </c>
      <c r="N23" s="156">
        <v>894.02234783999995</v>
      </c>
      <c r="O23" s="156">
        <v>1263.6593116199999</v>
      </c>
      <c r="P23" s="156">
        <v>1136.3220228600001</v>
      </c>
      <c r="Q23" s="156">
        <v>1322.0332942199998</v>
      </c>
      <c r="S23" s="78"/>
      <c r="T23" s="320"/>
      <c r="V23" s="156"/>
      <c r="W23" s="151"/>
      <c r="X23" s="156"/>
      <c r="Y23" s="156"/>
      <c r="Z23" s="156"/>
      <c r="AA23" s="156"/>
      <c r="AB23" s="283"/>
      <c r="AC23" s="148"/>
      <c r="AD23" s="105"/>
      <c r="AE23" s="105"/>
    </row>
    <row r="24" spans="3:31" ht="20.100000000000001" customHeight="1">
      <c r="C24" s="151" t="s">
        <v>195</v>
      </c>
      <c r="D24" s="152">
        <v>885.71745623999993</v>
      </c>
      <c r="E24" s="152">
        <v>993.33378673000004</v>
      </c>
      <c r="F24" s="152">
        <v>911.73047918999919</v>
      </c>
      <c r="G24" s="156">
        <v>1077.3358833399998</v>
      </c>
      <c r="H24" s="156">
        <v>1134.6590970800003</v>
      </c>
      <c r="I24" s="156">
        <v>1178.80933226</v>
      </c>
      <c r="J24" s="156">
        <v>1286.5601946399991</v>
      </c>
      <c r="K24" s="156">
        <v>1259.8088954299999</v>
      </c>
      <c r="L24" s="156">
        <v>1361.7128051500006</v>
      </c>
      <c r="M24" s="156">
        <v>1622</v>
      </c>
      <c r="N24" s="156">
        <v>1742.4383019700003</v>
      </c>
      <c r="O24" s="156">
        <v>1847.8931811800005</v>
      </c>
      <c r="P24" s="156">
        <v>2087.3143760000003</v>
      </c>
      <c r="Q24" s="156">
        <v>2045.077162600001</v>
      </c>
      <c r="S24" s="78"/>
      <c r="T24" s="320"/>
      <c r="V24" s="156"/>
      <c r="W24" s="151"/>
      <c r="X24" s="156"/>
      <c r="Y24" s="156"/>
      <c r="Z24" s="156"/>
      <c r="AA24" s="156"/>
      <c r="AB24" s="148"/>
      <c r="AC24" s="148"/>
      <c r="AD24" s="105"/>
      <c r="AE24" s="105"/>
    </row>
    <row r="25" spans="3:31" ht="20.100000000000001" customHeight="1">
      <c r="C25" s="151" t="s">
        <v>56</v>
      </c>
      <c r="D25" s="152">
        <v>453.4615695999999</v>
      </c>
      <c r="E25" s="152">
        <v>482.94446828999992</v>
      </c>
      <c r="F25" s="152">
        <v>667.36132252000016</v>
      </c>
      <c r="G25" s="156">
        <v>927.55778091999991</v>
      </c>
      <c r="H25" s="156">
        <v>1020.7665165</v>
      </c>
      <c r="I25" s="156">
        <v>1339.96000306</v>
      </c>
      <c r="J25" s="156">
        <v>1470.9259435699998</v>
      </c>
      <c r="K25" s="156">
        <v>1707.5692774699999</v>
      </c>
      <c r="L25" s="156">
        <v>1838.4056386900002</v>
      </c>
      <c r="M25" s="156">
        <v>1961.5364234084593</v>
      </c>
      <c r="N25" s="156">
        <v>2192.7617668500006</v>
      </c>
      <c r="O25" s="156">
        <v>2327.9410828599998</v>
      </c>
      <c r="P25" s="156">
        <v>2343.6071714999998</v>
      </c>
      <c r="Q25" s="156">
        <v>2727.2285101900002</v>
      </c>
      <c r="S25" s="78"/>
      <c r="T25" s="320"/>
      <c r="V25" s="49"/>
      <c r="W25" s="151"/>
      <c r="X25" s="156"/>
      <c r="Y25" s="49"/>
      <c r="Z25" s="49"/>
      <c r="AA25" s="148"/>
      <c r="AB25" s="148"/>
      <c r="AC25" s="96"/>
      <c r="AD25" s="105"/>
    </row>
    <row r="26" spans="3:31" ht="18" customHeight="1">
      <c r="C26" s="151"/>
      <c r="D26" s="157"/>
      <c r="E26" s="148"/>
      <c r="F26" s="148"/>
      <c r="G26" s="148"/>
      <c r="H26" s="156"/>
      <c r="I26" s="156"/>
      <c r="J26" s="156"/>
      <c r="K26" s="156"/>
      <c r="L26" s="156"/>
      <c r="M26" s="156"/>
      <c r="N26" s="156"/>
      <c r="O26" s="156"/>
      <c r="P26" s="156"/>
      <c r="Q26" s="156"/>
      <c r="T26" s="158"/>
      <c r="V26" s="49"/>
      <c r="W26" s="151"/>
      <c r="X26" s="156"/>
      <c r="Y26" s="49"/>
      <c r="Z26" s="49"/>
      <c r="AA26" s="105"/>
      <c r="AB26" s="105"/>
      <c r="AC26" s="105"/>
      <c r="AD26" s="105"/>
      <c r="AE26" s="105"/>
    </row>
    <row r="27" spans="3:31" ht="20.100000000000001" customHeight="1">
      <c r="C27" s="53" t="s">
        <v>57</v>
      </c>
      <c r="D27" s="150">
        <v>1752.9055462639819</v>
      </c>
      <c r="E27" s="150">
        <v>2262.5016269987582</v>
      </c>
      <c r="F27" s="150">
        <v>2536.7015470090496</v>
      </c>
      <c r="G27" s="150">
        <v>3329.3968987494718</v>
      </c>
      <c r="H27" s="150">
        <v>3565.6031353142766</v>
      </c>
      <c r="I27" s="150">
        <v>3680.9077988491936</v>
      </c>
      <c r="J27" s="150">
        <v>3968.3735780314319</v>
      </c>
      <c r="K27" s="150">
        <v>4151.7371509127852</v>
      </c>
      <c r="L27" s="150">
        <v>4307.7920496509369</v>
      </c>
      <c r="M27" s="150">
        <v>4747.0551726426329</v>
      </c>
      <c r="N27" s="150">
        <v>5135</v>
      </c>
      <c r="O27" s="150">
        <v>5323.4602327101911</v>
      </c>
      <c r="P27" s="150">
        <v>5560.1924345526386</v>
      </c>
      <c r="Q27" s="150">
        <v>6292.4861784492068</v>
      </c>
      <c r="S27" s="50"/>
      <c r="T27" s="320"/>
      <c r="U27" s="301"/>
      <c r="W27" s="56"/>
      <c r="X27" s="49"/>
      <c r="Y27" s="49"/>
      <c r="Z27" s="96"/>
      <c r="AA27" s="96"/>
      <c r="AB27" s="96"/>
      <c r="AC27" s="96"/>
      <c r="AD27" s="105"/>
    </row>
    <row r="28" spans="3:31" ht="20.100000000000001" customHeight="1">
      <c r="C28" s="151"/>
      <c r="D28" s="159"/>
      <c r="E28" s="160"/>
      <c r="F28" s="160"/>
      <c r="G28" s="160"/>
      <c r="H28" s="160"/>
      <c r="I28" s="160"/>
      <c r="J28" s="160"/>
      <c r="K28" s="153"/>
      <c r="L28" s="153"/>
      <c r="M28" s="153"/>
      <c r="N28" s="153">
        <v>387.9448273573671</v>
      </c>
      <c r="O28" s="153">
        <v>188.46023271019112</v>
      </c>
      <c r="P28" s="153">
        <v>236.73220184244747</v>
      </c>
      <c r="Q28" s="153">
        <v>732.29374389656823</v>
      </c>
      <c r="T28" s="153"/>
      <c r="U28" s="153"/>
      <c r="V28" s="150"/>
      <c r="W28" s="151"/>
      <c r="X28" s="49"/>
      <c r="Y28" s="49"/>
    </row>
    <row r="29" spans="3:31" ht="20.100000000000001" customHeight="1">
      <c r="C29" s="151" t="s">
        <v>22</v>
      </c>
      <c r="D29" s="153">
        <v>102.1786849229</v>
      </c>
      <c r="E29" s="153">
        <v>114.39403433980002</v>
      </c>
      <c r="F29" s="153">
        <v>148.87078167589999</v>
      </c>
      <c r="G29" s="153">
        <v>194.16135636619998</v>
      </c>
      <c r="H29" s="153">
        <v>208.20234687119995</v>
      </c>
      <c r="I29" s="153">
        <v>239.08861678050002</v>
      </c>
      <c r="J29" s="153">
        <v>257.40111688179996</v>
      </c>
      <c r="K29" s="153">
        <v>294.56635025979989</v>
      </c>
      <c r="L29" s="153">
        <v>355.75271609890001</v>
      </c>
      <c r="M29" s="153">
        <v>414.75445732569995</v>
      </c>
      <c r="N29" s="153">
        <v>487</v>
      </c>
      <c r="O29" s="153">
        <v>519.6933038894</v>
      </c>
      <c r="P29" s="153">
        <v>561.32794597520012</v>
      </c>
      <c r="Q29" s="153">
        <v>624.17900262570004</v>
      </c>
      <c r="S29" s="78"/>
      <c r="T29" s="320"/>
      <c r="U29" s="153"/>
      <c r="V29" s="323"/>
      <c r="W29" s="151"/>
      <c r="X29" s="49"/>
      <c r="Y29" s="104"/>
    </row>
    <row r="30" spans="3:31" ht="20.100000000000001" customHeight="1">
      <c r="C30" s="151" t="s">
        <v>58</v>
      </c>
      <c r="D30" s="153">
        <v>150.60763418899998</v>
      </c>
      <c r="E30" s="153">
        <v>303.27286042409997</v>
      </c>
      <c r="F30" s="153">
        <v>355.89473380629988</v>
      </c>
      <c r="G30" s="153">
        <v>475.75017386889994</v>
      </c>
      <c r="H30" s="153">
        <v>520.99019876450006</v>
      </c>
      <c r="I30" s="153">
        <v>579.15361627640016</v>
      </c>
      <c r="J30" s="153">
        <v>634.86942453290021</v>
      </c>
      <c r="K30" s="153">
        <v>616.28977504760007</v>
      </c>
      <c r="L30" s="153">
        <v>566.48300168849983</v>
      </c>
      <c r="M30" s="153">
        <v>395.23832100730004</v>
      </c>
      <c r="N30" s="153">
        <v>333</v>
      </c>
      <c r="O30" s="153">
        <v>327.15052292900009</v>
      </c>
      <c r="P30" s="153">
        <v>318.75791407810004</v>
      </c>
      <c r="Q30" s="153">
        <v>330.88618733319993</v>
      </c>
      <c r="S30" s="78"/>
      <c r="T30" s="320"/>
      <c r="U30" s="153"/>
      <c r="V30" s="323"/>
      <c r="W30" s="151"/>
      <c r="X30" s="49"/>
      <c r="Z30" s="148"/>
      <c r="AA30" s="148"/>
      <c r="AB30" s="148"/>
      <c r="AC30" s="148"/>
      <c r="AD30" s="148"/>
      <c r="AE30" s="148"/>
    </row>
    <row r="31" spans="3:31" ht="20.100000000000001" customHeight="1">
      <c r="C31" s="151" t="s">
        <v>59</v>
      </c>
      <c r="D31" s="152">
        <v>1409.4740179914975</v>
      </c>
      <c r="E31" s="153">
        <v>1736.2999334851859</v>
      </c>
      <c r="F31" s="153">
        <v>1916.0627943386248</v>
      </c>
      <c r="G31" s="153">
        <v>2492.2571711105211</v>
      </c>
      <c r="H31" s="153">
        <v>2691.0916503104281</v>
      </c>
      <c r="I31" s="153">
        <v>2697.1259999098124</v>
      </c>
      <c r="J31" s="153">
        <v>2910.1311880669059</v>
      </c>
      <c r="K31" s="153">
        <v>3045.4192216053852</v>
      </c>
      <c r="L31" s="153">
        <v>3200.0395343712294</v>
      </c>
      <c r="M31" s="153">
        <v>3756</v>
      </c>
      <c r="N31" s="153">
        <v>4141</v>
      </c>
      <c r="O31" s="153">
        <v>4293.9610901595188</v>
      </c>
      <c r="P31" s="153">
        <v>4454.739313746024</v>
      </c>
      <c r="Q31" s="153">
        <v>5212.8413252107284</v>
      </c>
      <c r="S31" s="78"/>
      <c r="T31" s="320"/>
      <c r="U31" s="153"/>
      <c r="V31" s="323"/>
      <c r="X31" s="104"/>
      <c r="Z31" s="148"/>
      <c r="AA31" s="148"/>
      <c r="AB31" s="148"/>
      <c r="AC31" s="148"/>
      <c r="AD31" s="148"/>
      <c r="AE31" s="148"/>
    </row>
    <row r="32" spans="3:31" ht="20.100000000000001" customHeight="1">
      <c r="C32" s="151" t="s">
        <v>6</v>
      </c>
      <c r="D32" s="152">
        <v>90.645209160584585</v>
      </c>
      <c r="E32" s="153">
        <v>108.53479874967249</v>
      </c>
      <c r="F32" s="153">
        <v>115.87323718822469</v>
      </c>
      <c r="G32" s="153">
        <v>167.22819740385037</v>
      </c>
      <c r="H32" s="153">
        <v>145.31893936814831</v>
      </c>
      <c r="I32" s="153">
        <v>165.53956588248084</v>
      </c>
      <c r="J32" s="153">
        <v>165.97184854982623</v>
      </c>
      <c r="K32" s="153">
        <v>195.461804</v>
      </c>
      <c r="L32" s="153">
        <v>185.51679749230755</v>
      </c>
      <c r="M32" s="153">
        <v>181.06239430963217</v>
      </c>
      <c r="N32" s="153">
        <v>174</v>
      </c>
      <c r="O32" s="153">
        <v>182.6553157322725</v>
      </c>
      <c r="P32" s="153">
        <v>225.36726075331489</v>
      </c>
      <c r="Q32" s="153">
        <v>124.57966327957776</v>
      </c>
      <c r="S32" s="78"/>
      <c r="T32" s="320"/>
      <c r="U32" s="153"/>
      <c r="V32" s="323"/>
      <c r="Z32" s="148"/>
      <c r="AA32" s="148"/>
      <c r="AB32" s="148"/>
      <c r="AC32" s="148"/>
      <c r="AD32" s="148"/>
      <c r="AE32" s="148"/>
    </row>
    <row r="33" spans="3:31" ht="20.100000000000001" customHeight="1">
      <c r="C33" s="151"/>
      <c r="D33" s="161"/>
      <c r="E33" s="148"/>
      <c r="F33" s="148"/>
      <c r="G33" s="148"/>
      <c r="H33" s="148"/>
      <c r="I33" s="148"/>
      <c r="J33" s="148"/>
      <c r="K33" s="148"/>
      <c r="L33" s="148"/>
      <c r="M33" s="148"/>
      <c r="N33" s="148"/>
      <c r="O33" s="148"/>
      <c r="P33" s="148"/>
      <c r="Q33" s="148"/>
      <c r="T33" s="148"/>
      <c r="U33" s="151"/>
      <c r="V33" s="324"/>
      <c r="Z33" s="148"/>
      <c r="AA33" s="148"/>
      <c r="AB33" s="148"/>
      <c r="AC33" s="148"/>
      <c r="AD33" s="148"/>
      <c r="AE33" s="148"/>
    </row>
    <row r="34" spans="3:31" ht="20.100000000000001" customHeight="1">
      <c r="C34" s="53" t="s">
        <v>60</v>
      </c>
      <c r="D34" s="149">
        <v>3619.6979710039823</v>
      </c>
      <c r="E34" s="149">
        <v>4415.7982314687579</v>
      </c>
      <c r="F34" s="149">
        <v>4888.0665776790493</v>
      </c>
      <c r="G34" s="150">
        <v>6491.3780232294712</v>
      </c>
      <c r="H34" s="150">
        <v>6861.610440774275</v>
      </c>
      <c r="I34" s="150">
        <v>7396.0466273091934</v>
      </c>
      <c r="J34" s="150">
        <v>8100.0015722914322</v>
      </c>
      <c r="K34" s="150">
        <v>8795.1488856827855</v>
      </c>
      <c r="L34" s="150">
        <v>9080.6202559209378</v>
      </c>
      <c r="M34" s="150">
        <v>10131.11141700159</v>
      </c>
      <c r="N34" s="150">
        <v>10783.129448380001</v>
      </c>
      <c r="O34" s="150">
        <v>11622.466042200191</v>
      </c>
      <c r="P34" s="150">
        <v>11964.015942482627</v>
      </c>
      <c r="Q34" s="150">
        <v>13400.574894519203</v>
      </c>
      <c r="T34" s="150"/>
      <c r="U34" s="150"/>
      <c r="V34" s="148"/>
    </row>
    <row r="35" spans="3:31">
      <c r="C35" s="151"/>
      <c r="Z35" s="148"/>
      <c r="AA35" s="148"/>
      <c r="AB35" s="148"/>
      <c r="AC35" s="148"/>
      <c r="AD35" s="148"/>
      <c r="AE35" s="148"/>
    </row>
    <row r="36" spans="3:31">
      <c r="C36" s="151" t="s">
        <v>276</v>
      </c>
      <c r="D36" s="162">
        <v>1.5E-3</v>
      </c>
      <c r="E36" s="162">
        <v>2.0999999999999999E-3</v>
      </c>
      <c r="F36" s="162">
        <v>4.8999999999999998E-3</v>
      </c>
      <c r="G36" s="162">
        <v>1.2999999999999999E-2</v>
      </c>
      <c r="H36" s="162">
        <v>1.43E-2</v>
      </c>
      <c r="I36" s="162">
        <v>1.6291540552743188E-2</v>
      </c>
      <c r="J36" s="162">
        <v>1.6782801738853593E-2</v>
      </c>
      <c r="K36" s="162">
        <v>1.6171394799920882E-2</v>
      </c>
      <c r="L36" s="162">
        <v>1.4655087711678954E-2</v>
      </c>
      <c r="M36" s="162">
        <v>1.2198218328809121E-2</v>
      </c>
      <c r="N36" s="162">
        <v>1.069710087476596E-2</v>
      </c>
      <c r="O36" s="162">
        <v>1.0305290096318207E-2</v>
      </c>
      <c r="P36" s="162">
        <v>1.0294058830745028E-2</v>
      </c>
      <c r="Q36" s="162">
        <v>1.09E-2</v>
      </c>
      <c r="T36" s="162"/>
      <c r="U36" s="162"/>
    </row>
    <row r="37" spans="3:31">
      <c r="C37" s="151"/>
      <c r="D37" s="162"/>
      <c r="E37" s="162"/>
      <c r="F37" s="162"/>
      <c r="G37" s="162"/>
      <c r="H37" s="162"/>
      <c r="I37" s="162"/>
      <c r="J37" s="162"/>
      <c r="K37" s="162"/>
      <c r="L37" s="162"/>
      <c r="M37" s="162"/>
      <c r="N37" s="162"/>
      <c r="O37" s="162"/>
      <c r="P37" s="162"/>
      <c r="Q37" s="162"/>
      <c r="T37" s="162"/>
      <c r="U37" s="162"/>
    </row>
    <row r="38" spans="3:31">
      <c r="D38" s="162"/>
      <c r="E38" s="162"/>
      <c r="F38" s="162"/>
      <c r="G38" s="162"/>
      <c r="H38" s="162"/>
      <c r="I38" s="162"/>
      <c r="J38" s="162"/>
      <c r="K38" s="162"/>
      <c r="L38" s="162"/>
      <c r="M38" s="162"/>
      <c r="N38" s="162"/>
      <c r="O38" s="162"/>
      <c r="P38" s="162"/>
      <c r="Q38" s="162"/>
      <c r="T38" s="162"/>
      <c r="U38" s="162"/>
    </row>
    <row r="39" spans="3:31">
      <c r="C39" s="85"/>
      <c r="D39" s="85"/>
      <c r="G39" s="151"/>
      <c r="H39" s="56"/>
      <c r="I39" s="56"/>
      <c r="J39" s="56"/>
      <c r="K39" s="56"/>
      <c r="L39" s="56"/>
      <c r="M39" s="56"/>
      <c r="N39" s="56"/>
      <c r="O39" s="56"/>
      <c r="P39" s="56"/>
      <c r="Q39" s="56"/>
      <c r="T39" s="56"/>
      <c r="U39" s="56"/>
    </row>
    <row r="40" spans="3:31">
      <c r="C40" s="151"/>
      <c r="G40" s="151"/>
      <c r="H40" s="56"/>
      <c r="I40" s="56"/>
      <c r="J40" s="56"/>
      <c r="K40" s="56"/>
      <c r="L40" s="56"/>
      <c r="M40" s="56"/>
      <c r="N40" s="56"/>
      <c r="O40" s="56"/>
      <c r="P40" s="56"/>
      <c r="Q40" s="56"/>
      <c r="R40" s="56"/>
      <c r="S40" s="56"/>
      <c r="T40" s="56"/>
      <c r="U40" s="56"/>
      <c r="W40" s="147"/>
      <c r="X40" s="147"/>
      <c r="Y40" s="147"/>
      <c r="Z40" s="147"/>
      <c r="AA40" s="147"/>
    </row>
    <row r="41" spans="3:31">
      <c r="C41" s="151"/>
      <c r="G41" s="151"/>
      <c r="H41" s="56"/>
      <c r="I41" s="56"/>
      <c r="J41" s="56"/>
      <c r="K41" s="56"/>
      <c r="L41" s="56"/>
      <c r="M41" s="56"/>
      <c r="N41" s="56"/>
      <c r="O41" s="56"/>
      <c r="P41" s="56"/>
      <c r="Q41" s="56"/>
      <c r="R41" s="56"/>
      <c r="S41" s="56"/>
      <c r="T41" s="56"/>
      <c r="U41" s="56"/>
      <c r="W41" s="49"/>
      <c r="X41" s="49"/>
      <c r="Y41" s="49"/>
      <c r="Z41" s="49"/>
      <c r="AA41" s="49"/>
    </row>
    <row r="42" spans="3:31">
      <c r="C42" s="151"/>
      <c r="G42" s="56"/>
      <c r="H42" s="56"/>
      <c r="I42" s="56"/>
      <c r="J42" s="56"/>
      <c r="K42" s="56"/>
      <c r="L42" s="56"/>
      <c r="M42" s="56"/>
      <c r="N42" s="56"/>
      <c r="O42" s="56"/>
      <c r="P42" s="56"/>
      <c r="Q42" s="56"/>
      <c r="V42" s="151"/>
      <c r="W42" s="49"/>
      <c r="X42" s="49"/>
      <c r="Y42" s="49"/>
      <c r="Z42" s="49"/>
      <c r="AA42" s="49"/>
    </row>
    <row r="43" spans="3:31">
      <c r="I43" s="148"/>
      <c r="J43" s="148"/>
      <c r="K43" s="148"/>
      <c r="L43" s="148"/>
      <c r="M43" s="148"/>
      <c r="N43" s="148"/>
      <c r="O43" s="148"/>
      <c r="P43" s="148"/>
      <c r="Q43" s="148"/>
      <c r="V43" s="151"/>
      <c r="W43" s="49"/>
      <c r="X43" s="49"/>
      <c r="Y43" s="49"/>
      <c r="Z43" s="49"/>
      <c r="AA43" s="49"/>
    </row>
    <row r="44" spans="3:31">
      <c r="H44" s="162"/>
      <c r="I44" s="162"/>
      <c r="J44" s="162"/>
      <c r="K44" s="162"/>
      <c r="L44" s="162"/>
      <c r="M44" s="162"/>
      <c r="N44" s="162"/>
      <c r="O44" s="162"/>
      <c r="P44" s="162"/>
      <c r="Q44" s="162"/>
      <c r="V44" s="151"/>
      <c r="W44" s="49"/>
      <c r="X44" s="49"/>
      <c r="Y44" s="49"/>
      <c r="Z44" s="49"/>
      <c r="AA44" s="49"/>
    </row>
    <row r="45" spans="3:31">
      <c r="L45" s="153"/>
      <c r="M45" s="153"/>
      <c r="N45" s="153"/>
      <c r="O45" s="153"/>
      <c r="P45" s="153"/>
      <c r="V45" s="151"/>
      <c r="W45" s="49"/>
      <c r="X45" s="49"/>
      <c r="Y45" s="49"/>
      <c r="Z45" s="49"/>
      <c r="AA45" s="49"/>
    </row>
    <row r="46" spans="3:31">
      <c r="L46" s="148"/>
      <c r="M46" s="148"/>
      <c r="N46" s="148"/>
      <c r="O46" s="148"/>
      <c r="P46" s="148"/>
      <c r="Q46" s="148"/>
      <c r="W46" s="104"/>
      <c r="X46" s="104"/>
      <c r="Y46" s="104"/>
      <c r="Z46" s="104"/>
      <c r="AA46" s="104"/>
    </row>
    <row r="47" spans="3:31">
      <c r="I47" s="56"/>
      <c r="L47" s="148"/>
      <c r="M47" s="148"/>
      <c r="N47" s="148"/>
      <c r="O47" s="148"/>
      <c r="P47" s="148"/>
      <c r="Q47" s="148"/>
      <c r="V47" s="151"/>
      <c r="W47" s="104"/>
      <c r="X47" s="104"/>
      <c r="Y47" s="104"/>
      <c r="Z47" s="104"/>
      <c r="AA47" s="104"/>
    </row>
    <row r="48" spans="3:31">
      <c r="I48" s="56"/>
      <c r="L48" s="148"/>
      <c r="M48" s="148"/>
      <c r="N48" s="148"/>
      <c r="O48" s="148"/>
      <c r="P48" s="148"/>
      <c r="Q48" s="148"/>
      <c r="V48" s="151"/>
      <c r="W48" s="104"/>
      <c r="X48" s="104"/>
      <c r="Y48" s="104"/>
      <c r="Z48" s="104"/>
      <c r="AA48" s="104"/>
    </row>
    <row r="49" spans="3:27">
      <c r="I49" s="56"/>
      <c r="L49" s="148"/>
      <c r="M49" s="148"/>
      <c r="N49" s="56"/>
      <c r="O49" s="56"/>
      <c r="P49" s="148"/>
      <c r="Q49" s="148"/>
      <c r="W49" s="104"/>
      <c r="X49" s="104"/>
      <c r="Y49" s="104"/>
      <c r="Z49" s="104"/>
      <c r="AA49" s="104"/>
    </row>
    <row r="50" spans="3:27">
      <c r="I50" s="56"/>
      <c r="L50" s="148"/>
      <c r="M50" s="148"/>
      <c r="N50" s="148"/>
      <c r="O50" s="148"/>
      <c r="P50" s="148"/>
      <c r="Q50" s="148"/>
    </row>
    <row r="51" spans="3:27">
      <c r="I51" s="96"/>
      <c r="L51" s="148"/>
      <c r="M51" s="148"/>
      <c r="N51" s="148"/>
      <c r="O51" s="148"/>
      <c r="P51" s="148"/>
      <c r="Q51" s="148"/>
      <c r="X51" s="148"/>
      <c r="Y51" s="148"/>
      <c r="Z51" s="148"/>
    </row>
    <row r="52" spans="3:27">
      <c r="M52" s="280"/>
      <c r="W52" s="151"/>
      <c r="X52" s="153"/>
      <c r="Y52" s="153"/>
      <c r="Z52" s="153"/>
    </row>
    <row r="53" spans="3:27">
      <c r="M53" s="280"/>
      <c r="W53" s="151"/>
      <c r="X53" s="153"/>
      <c r="Y53" s="153"/>
      <c r="Z53" s="153"/>
    </row>
    <row r="54" spans="3:27">
      <c r="W54" s="151"/>
      <c r="X54" s="153"/>
      <c r="Y54" s="153"/>
      <c r="Z54" s="153"/>
    </row>
    <row r="55" spans="3:27">
      <c r="W55" s="151"/>
      <c r="X55" s="153"/>
      <c r="Y55" s="153"/>
      <c r="Z55" s="153"/>
    </row>
    <row r="58" spans="3:27">
      <c r="F58" s="151"/>
    </row>
    <row r="59" spans="3:27">
      <c r="F59" s="151"/>
      <c r="Y59" s="75"/>
    </row>
    <row r="60" spans="3:27">
      <c r="F60" s="151"/>
      <c r="Y60" s="75"/>
    </row>
    <row r="61" spans="3:27">
      <c r="F61" s="151"/>
      <c r="Y61" s="75"/>
    </row>
    <row r="62" spans="3:27">
      <c r="Y62" s="75"/>
    </row>
    <row r="63" spans="3:27">
      <c r="C63" s="163"/>
      <c r="D63" s="163"/>
      <c r="E63" s="163"/>
      <c r="F63" s="163"/>
      <c r="G63" s="163"/>
      <c r="H63" s="163"/>
      <c r="I63" s="163"/>
      <c r="J63" s="163"/>
      <c r="K63" s="163"/>
      <c r="L63" s="163"/>
      <c r="M63" s="163"/>
      <c r="N63" s="163"/>
      <c r="O63" s="163"/>
      <c r="P63" s="163"/>
      <c r="Q63" s="163"/>
      <c r="R63" s="163"/>
      <c r="S63" s="163"/>
      <c r="T63" s="163"/>
      <c r="U63" s="163"/>
    </row>
    <row r="64" spans="3:27">
      <c r="C64" s="163"/>
      <c r="D64" s="164"/>
      <c r="E64" s="164"/>
      <c r="F64" s="164"/>
      <c r="G64" s="164"/>
      <c r="H64" s="164"/>
      <c r="I64" s="164"/>
      <c r="J64" s="163"/>
      <c r="L64" s="164"/>
      <c r="M64" s="164"/>
      <c r="N64" s="164"/>
      <c r="O64" s="164"/>
      <c r="P64" s="164"/>
      <c r="Q64" s="164"/>
      <c r="R64" s="164"/>
      <c r="S64" s="164"/>
      <c r="T64" s="164"/>
      <c r="U64" s="164"/>
    </row>
    <row r="65" spans="3:26">
      <c r="C65" s="164"/>
      <c r="D65" s="164"/>
      <c r="E65" s="164"/>
      <c r="F65" s="164"/>
      <c r="G65" s="164"/>
      <c r="H65" s="164"/>
      <c r="I65" s="164"/>
      <c r="J65" s="163"/>
      <c r="K65" s="163"/>
      <c r="L65" s="164"/>
      <c r="M65" s="164"/>
      <c r="N65" s="164"/>
      <c r="O65" s="164"/>
      <c r="P65" s="164"/>
      <c r="Q65" s="164"/>
      <c r="R65" s="164"/>
      <c r="S65" s="164"/>
      <c r="T65" s="164"/>
      <c r="U65" s="164"/>
    </row>
    <row r="66" spans="3:26">
      <c r="C66" s="163"/>
      <c r="D66" s="163"/>
      <c r="E66" s="163"/>
      <c r="F66" s="163"/>
      <c r="G66" s="163"/>
      <c r="H66" s="163"/>
      <c r="I66" s="163"/>
      <c r="J66" s="163"/>
      <c r="K66" s="163"/>
      <c r="L66" s="163"/>
      <c r="M66" s="163"/>
      <c r="N66" s="163"/>
      <c r="O66" s="163"/>
      <c r="P66" s="163"/>
      <c r="Q66" s="163"/>
      <c r="R66" s="163"/>
      <c r="S66" s="163"/>
      <c r="T66" s="163"/>
      <c r="U66" s="163"/>
    </row>
    <row r="67" spans="3:26">
      <c r="C67" s="163"/>
      <c r="D67" s="163"/>
      <c r="E67" s="163"/>
      <c r="F67" s="163"/>
      <c r="G67" s="163"/>
      <c r="H67" s="163"/>
      <c r="I67" s="163"/>
      <c r="J67" s="163"/>
      <c r="K67" s="163"/>
      <c r="L67" s="163"/>
      <c r="M67" s="163"/>
      <c r="N67" s="163"/>
      <c r="O67" s="163"/>
      <c r="P67" s="163"/>
      <c r="Q67" s="163"/>
      <c r="R67" s="163"/>
      <c r="S67" s="163"/>
      <c r="T67" s="163"/>
      <c r="U67" s="163"/>
    </row>
    <row r="68" spans="3:26">
      <c r="C68" s="163"/>
      <c r="D68" s="163"/>
      <c r="E68" s="163"/>
      <c r="F68" s="163"/>
      <c r="G68" s="163"/>
      <c r="H68" s="163"/>
      <c r="I68" s="163"/>
      <c r="J68" s="163"/>
      <c r="K68" s="163"/>
      <c r="L68" s="163"/>
      <c r="M68" s="163"/>
      <c r="N68" s="163"/>
      <c r="O68" s="163"/>
      <c r="P68" s="163"/>
      <c r="Q68" s="163"/>
      <c r="R68" s="163"/>
      <c r="S68" s="163"/>
      <c r="T68" s="163"/>
      <c r="U68" s="163"/>
      <c r="Z68" s="56"/>
    </row>
    <row r="69" spans="3:26">
      <c r="C69" s="163"/>
      <c r="D69" s="163"/>
      <c r="E69" s="163"/>
      <c r="F69" s="163"/>
      <c r="G69" s="163"/>
      <c r="H69" s="163"/>
      <c r="I69" s="163"/>
      <c r="J69" s="163"/>
      <c r="K69" s="163"/>
      <c r="L69" s="163"/>
      <c r="M69" s="163"/>
      <c r="N69" s="163"/>
      <c r="O69" s="163"/>
      <c r="P69" s="163"/>
      <c r="Q69" s="163"/>
      <c r="R69" s="163"/>
      <c r="S69" s="163"/>
      <c r="T69" s="163"/>
      <c r="U69" s="163"/>
      <c r="Z69" s="56"/>
    </row>
    <row r="70" spans="3:26">
      <c r="C70" s="163"/>
      <c r="D70" s="163"/>
      <c r="E70" s="163"/>
      <c r="F70" s="163"/>
      <c r="G70" s="163"/>
      <c r="H70" s="163"/>
      <c r="I70" s="163"/>
      <c r="J70" s="163"/>
      <c r="K70" s="163"/>
      <c r="L70" s="163"/>
      <c r="M70" s="163"/>
      <c r="N70" s="163"/>
      <c r="O70" s="163"/>
      <c r="P70" s="163"/>
      <c r="Q70" s="163"/>
      <c r="R70" s="163"/>
      <c r="S70" s="163"/>
      <c r="T70" s="163"/>
      <c r="U70" s="163"/>
      <c r="Z70" s="56"/>
    </row>
  </sheetData>
  <hyperlinks>
    <hyperlink ref="T6" location="Cover!A1" display="cover" xr:uid="{18C8F2A2-64EA-4B74-8388-07FF05370DD6}"/>
  </hyperlinks>
  <printOptions horizontalCentered="1"/>
  <pageMargins left="0.11811023622047245" right="0.11811023622047245" top="0.15748031496062992" bottom="0.15748031496062992" header="0.31496062992125984" footer="0.31496062992125984"/>
  <pageSetup paperSize="9" scale="79" orientation="landscape" r:id="rId1"/>
  <headerFooter>
    <oddFooter>&amp;L&amp;12&amp;D &amp;T&amp;C&amp;12Page &amp;P of &amp;N&amp;R&amp;"-,Bold"&amp;12Optima bank&amp;"-,Regular"
Results factsheet</oddFooter>
  </headerFooter>
  <colBreaks count="1" manualBreakCount="1">
    <brk id="21"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DFD0-0D1A-4A65-AA8F-EF2D59A8F60A}">
  <sheetPr>
    <tabColor theme="5"/>
    <pageSetUpPr fitToPage="1"/>
  </sheetPr>
  <dimension ref="A1:Y38"/>
  <sheetViews>
    <sheetView view="pageBreakPreview" zoomScale="80" zoomScaleNormal="85" zoomScaleSheetLayoutView="80" workbookViewId="0">
      <pane xSplit="3" ySplit="7" topLeftCell="D8" activePane="bottomRight" state="frozen"/>
      <selection activeCell="X22" sqref="X22"/>
      <selection pane="topRight" activeCell="X22" sqref="X22"/>
      <selection pane="bottomLeft" activeCell="X22" sqref="X22"/>
      <selection pane="bottomRight" activeCell="N28" sqref="N28"/>
    </sheetView>
  </sheetViews>
  <sheetFormatPr defaultColWidth="9.140625" defaultRowHeight="15.75"/>
  <cols>
    <col min="1" max="1" width="5.42578125" style="165" customWidth="1"/>
    <col min="2" max="2" width="4.5703125" style="33" customWidth="1"/>
    <col min="3" max="3" width="35.5703125" style="33" customWidth="1"/>
    <col min="4" max="14" width="14.140625" style="33" customWidth="1"/>
    <col min="15" max="15" width="4" style="33" customWidth="1"/>
    <col min="16" max="16384" width="9.140625" style="33"/>
  </cols>
  <sheetData>
    <row r="1" spans="1:25" s="117" customFormat="1" ht="18.75" customHeight="1">
      <c r="A1" s="165"/>
      <c r="B1" s="33"/>
      <c r="C1" s="31"/>
      <c r="D1" s="31"/>
      <c r="E1" s="31"/>
      <c r="F1" s="31"/>
      <c r="G1" s="31"/>
      <c r="H1" s="31"/>
      <c r="I1" s="31"/>
      <c r="J1" s="31"/>
      <c r="K1" s="31"/>
      <c r="L1" s="31"/>
      <c r="M1" s="31"/>
      <c r="N1" s="31"/>
    </row>
    <row r="2" spans="1:25" s="117" customFormat="1" ht="15.75" customHeight="1">
      <c r="A2" s="165"/>
      <c r="B2" s="33"/>
      <c r="C2" s="31"/>
      <c r="D2" s="31"/>
      <c r="E2" s="31"/>
      <c r="F2" s="31"/>
      <c r="G2" s="31"/>
      <c r="H2" s="31"/>
      <c r="I2" s="31"/>
      <c r="J2" s="31"/>
      <c r="K2" s="31"/>
      <c r="L2" s="31"/>
      <c r="M2" s="31"/>
      <c r="N2" s="31"/>
    </row>
    <row r="3" spans="1:25">
      <c r="C3" s="31"/>
      <c r="D3" s="31"/>
      <c r="E3" s="31"/>
      <c r="F3" s="31"/>
      <c r="G3" s="31"/>
      <c r="H3" s="31"/>
      <c r="I3" s="31"/>
      <c r="J3" s="31"/>
      <c r="K3" s="31"/>
      <c r="L3" s="31"/>
      <c r="M3" s="31"/>
      <c r="N3" s="31"/>
    </row>
    <row r="4" spans="1:25" s="117" customFormat="1" ht="23.25" customHeight="1">
      <c r="A4" s="165"/>
      <c r="B4" s="33"/>
      <c r="C4" s="166"/>
      <c r="D4" s="166"/>
      <c r="E4" s="166"/>
      <c r="F4" s="166"/>
      <c r="G4" s="166"/>
      <c r="H4" s="166"/>
      <c r="I4" s="166"/>
      <c r="J4" s="166"/>
      <c r="K4" s="166"/>
      <c r="L4" s="166"/>
      <c r="M4" s="166"/>
      <c r="N4" s="166"/>
    </row>
    <row r="5" spans="1:25" s="117" customFormat="1" ht="23.25" customHeight="1">
      <c r="A5" s="165"/>
      <c r="B5" s="33"/>
      <c r="C5" s="6" t="s">
        <v>4</v>
      </c>
      <c r="D5" s="166"/>
      <c r="E5" s="166"/>
      <c r="F5" s="166"/>
      <c r="G5" s="166"/>
      <c r="H5" s="166"/>
      <c r="I5" s="166"/>
      <c r="J5" s="166"/>
      <c r="K5" s="166"/>
      <c r="L5" s="166"/>
      <c r="M5" s="166"/>
      <c r="N5" s="166"/>
      <c r="P5" s="34"/>
    </row>
    <row r="6" spans="1:25" s="117" customFormat="1" ht="23.25" customHeight="1">
      <c r="A6" s="165"/>
      <c r="B6" s="33"/>
      <c r="C6" s="166"/>
      <c r="D6" s="166"/>
      <c r="E6" s="166"/>
      <c r="F6" s="166"/>
      <c r="G6" s="166"/>
      <c r="H6" s="166"/>
      <c r="I6" s="166"/>
      <c r="J6" s="166"/>
      <c r="K6" s="166"/>
      <c r="L6" s="166"/>
      <c r="M6" s="166"/>
      <c r="N6" s="166"/>
      <c r="P6" s="43" t="s">
        <v>81</v>
      </c>
    </row>
    <row r="7" spans="1:25" s="117" customFormat="1">
      <c r="A7" s="165"/>
      <c r="B7" s="33"/>
      <c r="C7" s="67" t="s">
        <v>3</v>
      </c>
      <c r="D7" s="35" t="s">
        <v>82</v>
      </c>
      <c r="E7" s="35" t="s">
        <v>175</v>
      </c>
      <c r="F7" s="35" t="s">
        <v>181</v>
      </c>
      <c r="G7" s="35" t="s">
        <v>245</v>
      </c>
      <c r="H7" s="35" t="s">
        <v>250</v>
      </c>
      <c r="I7" s="35" t="s">
        <v>255</v>
      </c>
      <c r="J7" s="35" t="s">
        <v>261</v>
      </c>
      <c r="K7" s="35" t="s">
        <v>267</v>
      </c>
      <c r="L7" s="35" t="s">
        <v>275</v>
      </c>
      <c r="M7" s="35" t="s">
        <v>279</v>
      </c>
      <c r="N7" s="35" t="s">
        <v>376</v>
      </c>
    </row>
    <row r="8" spans="1:25" s="117" customFormat="1">
      <c r="A8" s="165"/>
      <c r="B8" s="33"/>
      <c r="C8" s="33"/>
      <c r="D8" s="33"/>
      <c r="E8" s="33"/>
      <c r="F8" s="33"/>
      <c r="G8" s="33"/>
      <c r="H8" s="33"/>
      <c r="I8" s="33"/>
      <c r="J8" s="33"/>
      <c r="K8" s="33"/>
      <c r="L8" s="33"/>
      <c r="M8" s="33"/>
      <c r="N8" s="33"/>
    </row>
    <row r="9" spans="1:25" s="117" customFormat="1" ht="20.100000000000001" customHeight="1">
      <c r="A9" s="165"/>
      <c r="B9" s="33"/>
      <c r="C9" s="90" t="s">
        <v>61</v>
      </c>
      <c r="D9" s="134">
        <v>251.38795838731988</v>
      </c>
      <c r="E9" s="134">
        <v>335.43610083000004</v>
      </c>
      <c r="F9" s="134">
        <v>368.21323797813125</v>
      </c>
      <c r="G9" s="134">
        <v>409.60944710524655</v>
      </c>
      <c r="H9" s="134">
        <v>413.8442727472351</v>
      </c>
      <c r="I9" s="134">
        <v>501.26929966758672</v>
      </c>
      <c r="J9" s="134">
        <v>545.75099999999998</v>
      </c>
      <c r="K9" s="134">
        <v>631.84843744275361</v>
      </c>
      <c r="L9" s="134">
        <v>974.99019431744682</v>
      </c>
      <c r="M9" s="134">
        <v>711.07841363204557</v>
      </c>
      <c r="N9" s="134">
        <v>925.48839338867651</v>
      </c>
      <c r="P9" s="78"/>
      <c r="Q9" s="56"/>
      <c r="R9" s="50"/>
      <c r="S9" s="56"/>
      <c r="T9" s="56"/>
      <c r="U9" s="56"/>
      <c r="V9" s="56"/>
      <c r="W9" s="56"/>
      <c r="Y9" s="56"/>
    </row>
    <row r="10" spans="1:25" s="117" customFormat="1" ht="20.100000000000001" customHeight="1">
      <c r="A10" s="165" t="s">
        <v>62</v>
      </c>
      <c r="B10" s="33"/>
      <c r="C10" s="111" t="s">
        <v>63</v>
      </c>
      <c r="D10" s="314">
        <v>56.22094225</v>
      </c>
      <c r="E10" s="314">
        <v>66.072824600000004</v>
      </c>
      <c r="F10" s="314">
        <v>65.801122820000003</v>
      </c>
      <c r="G10" s="314">
        <v>66.019189339999997</v>
      </c>
      <c r="H10" s="314">
        <v>66.23856705</v>
      </c>
      <c r="I10" s="314">
        <v>66.089383479999995</v>
      </c>
      <c r="J10" s="314">
        <v>65.596808129999999</v>
      </c>
      <c r="K10" s="314">
        <v>65.81867312</v>
      </c>
      <c r="L10" s="314">
        <v>46.278494379999998</v>
      </c>
      <c r="M10" s="314">
        <v>80.438819469999999</v>
      </c>
      <c r="N10" s="314">
        <v>107.59716981</v>
      </c>
      <c r="Q10" s="49"/>
      <c r="S10" s="56"/>
      <c r="T10" s="56"/>
      <c r="U10" s="56"/>
      <c r="V10" s="56"/>
      <c r="W10" s="56"/>
      <c r="Y10" s="56"/>
    </row>
    <row r="11" spans="1:25" s="117" customFormat="1" ht="20.100000000000001" customHeight="1">
      <c r="A11" s="165" t="s">
        <v>62</v>
      </c>
      <c r="B11" s="33"/>
      <c r="C11" s="111" t="s">
        <v>65</v>
      </c>
      <c r="D11" s="314">
        <v>0</v>
      </c>
      <c r="E11" s="314">
        <v>0</v>
      </c>
      <c r="F11" s="314">
        <v>0</v>
      </c>
      <c r="G11" s="314">
        <v>0</v>
      </c>
      <c r="H11" s="314">
        <v>0</v>
      </c>
      <c r="I11" s="314">
        <v>0</v>
      </c>
      <c r="J11" s="314">
        <v>34.603246259999999</v>
      </c>
      <c r="K11" s="314">
        <v>34.78356454</v>
      </c>
      <c r="L11" s="314">
        <v>283.04159170063832</v>
      </c>
      <c r="M11" s="314">
        <v>66.255830000000003</v>
      </c>
      <c r="N11" s="314">
        <v>76.062410499999999</v>
      </c>
      <c r="Q11" s="49"/>
      <c r="S11" s="56"/>
      <c r="T11" s="56"/>
      <c r="U11" s="56"/>
      <c r="V11" s="56"/>
      <c r="W11" s="56"/>
      <c r="Y11" s="56"/>
    </row>
    <row r="12" spans="1:25" s="117" customFormat="1" ht="20.100000000000001" customHeight="1">
      <c r="A12" s="165" t="s">
        <v>62</v>
      </c>
      <c r="B12" s="33"/>
      <c r="C12" s="111" t="s">
        <v>67</v>
      </c>
      <c r="D12" s="314">
        <v>37.571129689999999</v>
      </c>
      <c r="E12" s="314">
        <v>52.534338460000008</v>
      </c>
      <c r="F12" s="314">
        <v>75.328163414918265</v>
      </c>
      <c r="G12" s="314">
        <v>99.272573308095772</v>
      </c>
      <c r="H12" s="314">
        <v>95.595562010000009</v>
      </c>
      <c r="I12" s="314">
        <v>201.2054181475867</v>
      </c>
      <c r="J12" s="314">
        <v>211.30714239689422</v>
      </c>
      <c r="K12" s="314">
        <v>281.49316658275359</v>
      </c>
      <c r="L12" s="314">
        <v>315.31947633702129</v>
      </c>
      <c r="M12" s="314">
        <v>281.52200033204559</v>
      </c>
      <c r="N12" s="314">
        <v>386.6919279586765</v>
      </c>
      <c r="Q12" s="49"/>
      <c r="S12" s="56"/>
      <c r="T12" s="56"/>
    </row>
    <row r="13" spans="1:25" s="117" customFormat="1" ht="20.100000000000001" customHeight="1">
      <c r="A13" s="165" t="s">
        <v>62</v>
      </c>
      <c r="B13" s="33"/>
      <c r="C13" s="111" t="s">
        <v>6</v>
      </c>
      <c r="D13" s="314">
        <v>157.59588644731988</v>
      </c>
      <c r="E13" s="314">
        <v>216.82893777000004</v>
      </c>
      <c r="F13" s="314">
        <v>227.08395174321302</v>
      </c>
      <c r="G13" s="314">
        <v>244.31768445715082</v>
      </c>
      <c r="H13" s="314">
        <v>252.01014368723511</v>
      </c>
      <c r="I13" s="314">
        <v>233.97449804000001</v>
      </c>
      <c r="J13" s="314">
        <v>234.24380321310582</v>
      </c>
      <c r="K13" s="314">
        <v>249.75303319999998</v>
      </c>
      <c r="L13" s="314">
        <v>330.35063189978723</v>
      </c>
      <c r="M13" s="314">
        <v>282.86176383000003</v>
      </c>
      <c r="N13" s="314">
        <v>355.13688511999993</v>
      </c>
      <c r="Q13" s="49"/>
      <c r="S13" s="56"/>
      <c r="T13" s="56"/>
    </row>
    <row r="14" spans="1:25" s="117" customFormat="1" ht="20.100000000000001" customHeight="1">
      <c r="A14" s="165"/>
      <c r="B14" s="33"/>
      <c r="C14" s="111"/>
      <c r="D14" s="314"/>
      <c r="E14" s="314"/>
      <c r="F14" s="314"/>
      <c r="G14" s="314"/>
      <c r="H14" s="314"/>
      <c r="I14" s="314"/>
      <c r="J14" s="314"/>
      <c r="K14" s="314"/>
      <c r="L14" s="314"/>
      <c r="M14" s="314"/>
      <c r="N14" s="314"/>
      <c r="Q14" s="56"/>
    </row>
    <row r="15" spans="1:25" s="117" customFormat="1" ht="20.100000000000001" customHeight="1">
      <c r="A15" s="165"/>
      <c r="B15" s="33"/>
      <c r="C15" s="90" t="s">
        <v>64</v>
      </c>
      <c r="D15" s="315">
        <v>337.62791016</v>
      </c>
      <c r="E15" s="315">
        <v>302.71114777999998</v>
      </c>
      <c r="F15" s="315">
        <v>173.13092159000001</v>
      </c>
      <c r="G15" s="315">
        <v>180.72017047</v>
      </c>
      <c r="H15" s="315">
        <v>264.44166561999998</v>
      </c>
      <c r="I15" s="315">
        <v>207.31735606000001</v>
      </c>
      <c r="J15" s="315">
        <v>207.08926026999998</v>
      </c>
      <c r="K15" s="315">
        <v>298.70269155999995</v>
      </c>
      <c r="L15" s="315">
        <v>304.57694953100162</v>
      </c>
      <c r="M15" s="315">
        <v>244.58243961053427</v>
      </c>
      <c r="N15" s="315">
        <v>243.22574807250251</v>
      </c>
      <c r="P15" s="78"/>
      <c r="Q15" s="56"/>
      <c r="R15" s="56"/>
      <c r="S15" s="50"/>
    </row>
    <row r="16" spans="1:25" s="117" customFormat="1" ht="20.100000000000001" customHeight="1">
      <c r="A16" s="165" t="s">
        <v>68</v>
      </c>
      <c r="B16" s="33"/>
      <c r="C16" s="111" t="s">
        <v>63</v>
      </c>
      <c r="D16" s="314">
        <v>0.76832453000000012</v>
      </c>
      <c r="E16" s="314">
        <v>8.0412717700000016</v>
      </c>
      <c r="F16" s="314">
        <v>3.5048734800000001</v>
      </c>
      <c r="G16" s="314">
        <v>0</v>
      </c>
      <c r="H16" s="314">
        <v>0</v>
      </c>
      <c r="I16" s="314">
        <v>0</v>
      </c>
      <c r="J16" s="314">
        <v>0</v>
      </c>
      <c r="K16" s="314">
        <v>0</v>
      </c>
      <c r="L16" s="314">
        <v>3.4051799810016044</v>
      </c>
      <c r="M16" s="314">
        <v>0</v>
      </c>
      <c r="N16" s="314">
        <v>0</v>
      </c>
      <c r="Q16" s="56"/>
      <c r="R16" s="56"/>
      <c r="S16" s="50"/>
    </row>
    <row r="17" spans="1:19" s="117" customFormat="1" ht="20.100000000000001" customHeight="1">
      <c r="A17" s="165" t="s">
        <v>68</v>
      </c>
      <c r="B17" s="33"/>
      <c r="C17" s="111" t="s">
        <v>65</v>
      </c>
      <c r="D17" s="314">
        <v>228.84975119999999</v>
      </c>
      <c r="E17" s="314">
        <v>162.86247288999996</v>
      </c>
      <c r="F17" s="314">
        <v>63.372883630000004</v>
      </c>
      <c r="G17" s="314">
        <v>57.652550650000002</v>
      </c>
      <c r="H17" s="314">
        <v>186.91821062</v>
      </c>
      <c r="I17" s="314">
        <v>113.84798625000001</v>
      </c>
      <c r="J17" s="314">
        <v>108.81661520999999</v>
      </c>
      <c r="K17" s="314">
        <v>170.91103686999998</v>
      </c>
      <c r="L17" s="314">
        <v>162.21296808000002</v>
      </c>
      <c r="M17" s="314">
        <v>81.02954574053426</v>
      </c>
      <c r="N17" s="314">
        <v>78.919744025605397</v>
      </c>
      <c r="Q17" s="56"/>
      <c r="R17" s="56"/>
      <c r="S17" s="50"/>
    </row>
    <row r="18" spans="1:19" s="117" customFormat="1" ht="20.100000000000001" customHeight="1">
      <c r="A18" s="165" t="s">
        <v>68</v>
      </c>
      <c r="B18" s="33"/>
      <c r="C18" s="111" t="s">
        <v>67</v>
      </c>
      <c r="D18" s="314">
        <v>0</v>
      </c>
      <c r="E18" s="314">
        <v>0</v>
      </c>
      <c r="F18" s="314">
        <v>0</v>
      </c>
      <c r="G18" s="319">
        <v>-3.9711900000000324E-3</v>
      </c>
      <c r="H18" s="314">
        <v>0</v>
      </c>
      <c r="I18" s="314">
        <v>0</v>
      </c>
      <c r="J18" s="314">
        <v>0</v>
      </c>
      <c r="K18" s="314">
        <v>0</v>
      </c>
      <c r="L18" s="314">
        <v>0</v>
      </c>
      <c r="M18" s="314">
        <v>4.8574914099999997</v>
      </c>
      <c r="N18" s="314">
        <v>3.49933092689712</v>
      </c>
      <c r="R18" s="56"/>
    </row>
    <row r="19" spans="1:19" s="117" customFormat="1" ht="20.100000000000001" customHeight="1">
      <c r="A19" s="165" t="s">
        <v>68</v>
      </c>
      <c r="B19" s="33"/>
      <c r="C19" s="111" t="s">
        <v>6</v>
      </c>
      <c r="D19" s="314">
        <v>108.00983443</v>
      </c>
      <c r="E19" s="314">
        <v>131.80740312</v>
      </c>
      <c r="F19" s="314">
        <v>106.25316448000001</v>
      </c>
      <c r="G19" s="314">
        <v>123.07159100999999</v>
      </c>
      <c r="H19" s="314">
        <v>77.523454999999984</v>
      </c>
      <c r="I19" s="314">
        <v>93.469369809999989</v>
      </c>
      <c r="J19" s="314">
        <v>98.272645059999988</v>
      </c>
      <c r="K19" s="314">
        <v>127.79165469</v>
      </c>
      <c r="L19" s="314">
        <v>138.95880147</v>
      </c>
      <c r="M19" s="314">
        <v>158.69540246</v>
      </c>
      <c r="N19" s="314">
        <v>160.80667312</v>
      </c>
      <c r="Q19" s="90"/>
      <c r="R19" s="56"/>
    </row>
    <row r="20" spans="1:19" s="117" customFormat="1" ht="20.100000000000001" customHeight="1">
      <c r="A20" s="165"/>
      <c r="B20" s="33"/>
      <c r="C20" s="111"/>
      <c r="D20" s="316"/>
      <c r="E20" s="316"/>
      <c r="F20" s="316"/>
      <c r="G20" s="317"/>
      <c r="H20" s="317"/>
      <c r="I20" s="317"/>
      <c r="J20" s="317"/>
      <c r="K20" s="317"/>
      <c r="L20" s="317"/>
      <c r="M20" s="317"/>
      <c r="N20" s="317"/>
    </row>
    <row r="21" spans="1:19" s="117" customFormat="1" ht="20.100000000000001" customHeight="1">
      <c r="A21" s="165"/>
      <c r="B21" s="33"/>
      <c r="C21" s="90" t="s">
        <v>66</v>
      </c>
      <c r="D21" s="315">
        <v>86.488214470000003</v>
      </c>
      <c r="E21" s="315">
        <v>80.669171379999995</v>
      </c>
      <c r="F21" s="315">
        <v>59.623753309999998</v>
      </c>
      <c r="G21" s="315">
        <v>44.087295900000001</v>
      </c>
      <c r="H21" s="315">
        <v>47.389764740000004</v>
      </c>
      <c r="I21" s="315">
        <v>37.070053549999997</v>
      </c>
      <c r="J21" s="315">
        <v>45.425859930000001</v>
      </c>
      <c r="K21" s="315">
        <v>44.315693159999995</v>
      </c>
      <c r="L21" s="315">
        <v>53.842464059999998</v>
      </c>
      <c r="M21" s="315">
        <v>146.15217231235869</v>
      </c>
      <c r="N21" s="315">
        <v>151.91289800295772</v>
      </c>
      <c r="P21" s="78"/>
      <c r="Q21" s="56"/>
    </row>
    <row r="22" spans="1:19" s="117" customFormat="1" ht="20.100000000000001" customHeight="1">
      <c r="A22" s="165" t="s">
        <v>69</v>
      </c>
      <c r="B22" s="33"/>
      <c r="C22" s="111" t="s">
        <v>63</v>
      </c>
      <c r="D22" s="314">
        <v>49.959439879999998</v>
      </c>
      <c r="E22" s="314">
        <v>50.088585950000002</v>
      </c>
      <c r="F22" s="314">
        <v>23.386193840000001</v>
      </c>
      <c r="G22" s="314">
        <v>14.228734699999999</v>
      </c>
      <c r="H22" s="314">
        <v>14.26907224</v>
      </c>
      <c r="I22" s="314">
        <v>10.55109032</v>
      </c>
      <c r="J22" s="314">
        <v>10.69304874</v>
      </c>
      <c r="K22" s="314">
        <v>16.910052310000001</v>
      </c>
      <c r="L22" s="314">
        <v>10.803848109999999</v>
      </c>
      <c r="M22" s="314">
        <v>12.154126539999998</v>
      </c>
      <c r="N22" s="314">
        <v>12.295143520000002</v>
      </c>
      <c r="S22" s="56"/>
    </row>
    <row r="23" spans="1:19" s="117" customFormat="1" ht="20.100000000000001" customHeight="1">
      <c r="A23" s="165" t="s">
        <v>69</v>
      </c>
      <c r="B23" s="33"/>
      <c r="C23" s="111" t="s">
        <v>65</v>
      </c>
      <c r="D23" s="314">
        <v>0</v>
      </c>
      <c r="E23" s="314">
        <v>0</v>
      </c>
      <c r="F23" s="314">
        <v>0</v>
      </c>
      <c r="G23" s="314">
        <v>0</v>
      </c>
      <c r="H23" s="314">
        <v>0</v>
      </c>
      <c r="I23" s="314">
        <v>0</v>
      </c>
      <c r="J23" s="314">
        <v>0</v>
      </c>
      <c r="K23" s="314">
        <v>0</v>
      </c>
      <c r="L23" s="314">
        <v>0</v>
      </c>
      <c r="M23" s="314">
        <v>68.392349300000006</v>
      </c>
      <c r="N23" s="314">
        <v>68.893149300000019</v>
      </c>
      <c r="S23" s="56"/>
    </row>
    <row r="24" spans="1:19" s="117" customFormat="1" ht="20.100000000000001" customHeight="1">
      <c r="A24" s="165" t="s">
        <v>69</v>
      </c>
      <c r="B24" s="33"/>
      <c r="C24" s="111" t="s">
        <v>67</v>
      </c>
      <c r="D24" s="314">
        <v>3.0368259399999999</v>
      </c>
      <c r="E24" s="314">
        <v>1.37209709</v>
      </c>
      <c r="F24" s="314">
        <v>3.0070131900000003</v>
      </c>
      <c r="G24" s="314">
        <v>3.1688928200000004</v>
      </c>
      <c r="H24" s="314">
        <v>3.1629269199999999</v>
      </c>
      <c r="I24" s="314">
        <v>3.1755427199999997</v>
      </c>
      <c r="J24" s="314">
        <v>3.24453886</v>
      </c>
      <c r="K24" s="314">
        <v>3.2549673899999996</v>
      </c>
      <c r="L24" s="314">
        <v>7.9280887399999989</v>
      </c>
      <c r="M24" s="314">
        <v>38.893281372358672</v>
      </c>
      <c r="N24" s="314">
        <v>39.538026202957695</v>
      </c>
      <c r="S24" s="56"/>
    </row>
    <row r="25" spans="1:19" s="117" customFormat="1" ht="20.100000000000001" customHeight="1">
      <c r="A25" s="165" t="s">
        <v>69</v>
      </c>
      <c r="B25" s="33"/>
      <c r="C25" s="111" t="s">
        <v>6</v>
      </c>
      <c r="D25" s="314">
        <v>33.491948649999998</v>
      </c>
      <c r="E25" s="314">
        <v>29.208488340000002</v>
      </c>
      <c r="F25" s="314">
        <v>33.230546279999999</v>
      </c>
      <c r="G25" s="314">
        <v>26.689668380000001</v>
      </c>
      <c r="H25" s="314">
        <v>29.95776558</v>
      </c>
      <c r="I25" s="314">
        <v>23.343420510000001</v>
      </c>
      <c r="J25" s="314">
        <v>31.488272330000004</v>
      </c>
      <c r="K25" s="314">
        <v>24.150673459999997</v>
      </c>
      <c r="L25" s="314">
        <v>35.110527210000001</v>
      </c>
      <c r="M25" s="314">
        <v>26.712415100000001</v>
      </c>
      <c r="N25" s="314">
        <v>31.186578980000004</v>
      </c>
      <c r="S25" s="56"/>
    </row>
    <row r="26" spans="1:19" s="117" customFormat="1" ht="20.100000000000001" customHeight="1">
      <c r="A26" s="165"/>
      <c r="B26" s="33"/>
      <c r="C26" s="111"/>
      <c r="D26" s="314"/>
      <c r="E26" s="314"/>
      <c r="F26" s="314"/>
      <c r="G26" s="314"/>
      <c r="H26" s="314"/>
      <c r="I26" s="314"/>
      <c r="J26" s="314"/>
      <c r="K26" s="314"/>
      <c r="L26" s="314"/>
      <c r="M26" s="314"/>
      <c r="N26" s="314"/>
      <c r="R26" s="78"/>
    </row>
    <row r="27" spans="1:19" s="117" customFormat="1" ht="20.100000000000001" customHeight="1">
      <c r="A27" s="165"/>
      <c r="B27" s="33"/>
      <c r="C27" s="90" t="s">
        <v>70</v>
      </c>
      <c r="D27" s="318">
        <v>675.50408301731989</v>
      </c>
      <c r="E27" s="318">
        <v>718.81641998999999</v>
      </c>
      <c r="F27" s="318">
        <v>600.9679128781313</v>
      </c>
      <c r="G27" s="318">
        <v>634.41691347524647</v>
      </c>
      <c r="H27" s="318">
        <v>725.67570310723511</v>
      </c>
      <c r="I27" s="318">
        <v>745.65670927758674</v>
      </c>
      <c r="J27" s="318">
        <v>798.26612019999993</v>
      </c>
      <c r="K27" s="318">
        <v>974.86682216275358</v>
      </c>
      <c r="L27" s="318">
        <v>1333.4096079084484</v>
      </c>
      <c r="M27" s="318">
        <v>1101.8130255549386</v>
      </c>
      <c r="N27" s="318">
        <v>1320.6270394641367</v>
      </c>
      <c r="O27" s="56"/>
      <c r="P27" s="56"/>
    </row>
    <row r="28" spans="1:19">
      <c r="N28" s="56"/>
    </row>
    <row r="29" spans="1:19">
      <c r="D29" s="56"/>
      <c r="E29" s="56"/>
      <c r="F29" s="56"/>
      <c r="G29" s="56"/>
      <c r="H29" s="56"/>
      <c r="I29" s="56"/>
      <c r="J29" s="56"/>
      <c r="K29" s="56"/>
      <c r="L29" s="56"/>
      <c r="M29" s="56"/>
      <c r="N29" s="56"/>
    </row>
    <row r="30" spans="1:19">
      <c r="K30" s="78"/>
      <c r="L30" s="78"/>
      <c r="M30" s="78"/>
      <c r="N30" s="78"/>
      <c r="O30" s="78"/>
    </row>
    <row r="31" spans="1:19">
      <c r="O31" s="56"/>
    </row>
    <row r="32" spans="1:19">
      <c r="E32" s="78"/>
      <c r="F32" s="78"/>
      <c r="G32" s="78"/>
      <c r="H32" s="78"/>
      <c r="I32" s="78"/>
      <c r="J32" s="78"/>
      <c r="K32" s="78"/>
      <c r="L32" s="78"/>
      <c r="M32" s="78"/>
      <c r="N32" s="78"/>
      <c r="O32" s="56"/>
    </row>
    <row r="33" spans="4:18">
      <c r="D33" s="56"/>
      <c r="E33" s="56"/>
      <c r="F33" s="56"/>
      <c r="G33" s="78"/>
      <c r="H33" s="78"/>
      <c r="I33" s="78"/>
      <c r="J33" s="78"/>
      <c r="K33" s="78"/>
      <c r="L33" s="78"/>
      <c r="M33" s="78"/>
      <c r="N33" s="78"/>
      <c r="O33" s="56"/>
    </row>
    <row r="35" spans="4:18">
      <c r="O35" s="56"/>
      <c r="R35" s="56"/>
    </row>
    <row r="36" spans="4:18">
      <c r="O36" s="56"/>
      <c r="R36" s="56"/>
    </row>
    <row r="37" spans="4:18">
      <c r="O37" s="56"/>
      <c r="R37" s="56"/>
    </row>
    <row r="38" spans="4:18">
      <c r="O38" s="56"/>
    </row>
  </sheetData>
  <hyperlinks>
    <hyperlink ref="P6" location="Cover!A1" display="cover" xr:uid="{7A73AF2E-F448-4E75-BF90-322AF5615B9C}"/>
  </hyperlinks>
  <printOptions horizontalCentered="1" verticalCentered="1"/>
  <pageMargins left="0.11811023622047245" right="0.11811023622047245" top="0.15748031496062992" bottom="0.15748031496062992" header="0.31496062992125984" footer="0.31496062992125984"/>
  <pageSetup paperSize="9" scale="72" orientation="landscape" r:id="rId1"/>
  <headerFooter>
    <oddFooter>&amp;L&amp;12&amp;D &amp;T&amp;C&amp;12Page &amp;P of &amp;N&amp;R&amp;"-,Bold"&amp;12Optima bank&amp;"-,Regular"
Results factsheet</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5"/>
  </sheetPr>
  <dimension ref="C1:Y40"/>
  <sheetViews>
    <sheetView view="pageBreakPreview" zoomScale="85" zoomScaleNormal="85" zoomScaleSheetLayoutView="85" workbookViewId="0">
      <pane ySplit="7" topLeftCell="A8" activePane="bottomLeft" state="frozen"/>
      <selection activeCell="X22" sqref="X22"/>
      <selection pane="bottomLeft" activeCell="D21" sqref="D21"/>
    </sheetView>
  </sheetViews>
  <sheetFormatPr defaultColWidth="9.42578125" defaultRowHeight="15.75"/>
  <cols>
    <col min="1" max="1" width="5.42578125" style="33" customWidth="1"/>
    <col min="2" max="2" width="4.5703125" style="33" customWidth="1"/>
    <col min="3" max="3" width="35.5703125" style="33" customWidth="1"/>
    <col min="4" max="8" width="15.42578125" style="131" customWidth="1"/>
    <col min="9" max="9" width="16.42578125" style="131" customWidth="1"/>
    <col min="10" max="10" width="16.42578125" style="131" bestFit="1" customWidth="1"/>
    <col min="11" max="14" width="16.42578125" style="131" customWidth="1"/>
    <col min="15" max="15" width="5.140625" style="33" customWidth="1"/>
    <col min="16" max="16" width="15.140625" style="33" bestFit="1" customWidth="1"/>
    <col min="17" max="18" width="14.42578125" style="33" bestFit="1" customWidth="1"/>
    <col min="19" max="19" width="14" style="33" customWidth="1"/>
    <col min="20" max="20" width="16.140625" style="33" customWidth="1"/>
    <col min="21" max="16384" width="9.42578125" style="33"/>
  </cols>
  <sheetData>
    <row r="1" spans="3:25" ht="18.75" customHeight="1">
      <c r="C1" s="31"/>
      <c r="D1" s="127"/>
      <c r="E1" s="127"/>
      <c r="F1" s="127"/>
      <c r="G1" s="127"/>
      <c r="H1" s="127"/>
      <c r="I1" s="127"/>
      <c r="J1" s="127"/>
      <c r="K1" s="127"/>
      <c r="L1" s="127"/>
      <c r="M1" s="127"/>
      <c r="N1" s="127"/>
    </row>
    <row r="2" spans="3:25" ht="15.75" customHeight="1">
      <c r="C2" s="31"/>
      <c r="D2" s="127"/>
      <c r="E2" s="127"/>
      <c r="F2" s="127"/>
      <c r="G2" s="127"/>
      <c r="H2" s="127"/>
      <c r="I2" s="127"/>
      <c r="J2" s="127"/>
      <c r="K2" s="127"/>
      <c r="L2" s="127"/>
      <c r="M2" s="127"/>
      <c r="N2" s="127"/>
    </row>
    <row r="3" spans="3:25">
      <c r="C3" s="31"/>
      <c r="D3" s="127"/>
      <c r="E3" s="127"/>
      <c r="F3" s="127"/>
      <c r="G3" s="127"/>
      <c r="H3" s="127"/>
      <c r="I3" s="127"/>
      <c r="J3" s="127"/>
      <c r="K3" s="127"/>
      <c r="L3" s="127"/>
      <c r="M3" s="127"/>
      <c r="N3" s="127"/>
      <c r="T3" s="105"/>
    </row>
    <row r="4" spans="3:25" ht="23.25" customHeight="1">
      <c r="C4" s="109"/>
      <c r="D4" s="167"/>
      <c r="E4" s="167"/>
      <c r="F4" s="167"/>
      <c r="G4" s="167"/>
      <c r="H4" s="167"/>
      <c r="I4" s="167"/>
      <c r="J4" s="167"/>
      <c r="K4" s="167"/>
      <c r="L4" s="167"/>
      <c r="M4" s="167"/>
      <c r="N4" s="167"/>
      <c r="S4" s="56"/>
      <c r="T4" s="78"/>
    </row>
    <row r="5" spans="3:25" ht="23.25" customHeight="1">
      <c r="C5" s="6" t="s">
        <v>71</v>
      </c>
      <c r="D5" s="167"/>
      <c r="E5" s="167"/>
      <c r="F5" s="167"/>
      <c r="G5" s="167"/>
      <c r="H5" s="167"/>
      <c r="I5" s="167"/>
      <c r="J5" s="167"/>
      <c r="K5" s="167"/>
      <c r="L5" s="167"/>
      <c r="M5" s="167"/>
      <c r="N5" s="167"/>
      <c r="P5" s="34"/>
    </row>
    <row r="6" spans="3:25" ht="23.25" customHeight="1">
      <c r="C6" s="109"/>
      <c r="D6" s="167"/>
      <c r="E6" s="167"/>
      <c r="F6" s="167"/>
      <c r="G6" s="167"/>
      <c r="H6" s="167"/>
      <c r="I6" s="167"/>
      <c r="J6" s="167"/>
      <c r="K6" s="167"/>
      <c r="L6" s="167"/>
      <c r="M6" s="167"/>
      <c r="N6" s="167"/>
      <c r="P6" s="43" t="s">
        <v>81</v>
      </c>
      <c r="R6" s="115"/>
      <c r="S6" s="56"/>
      <c r="T6" s="286"/>
    </row>
    <row r="7" spans="3:25">
      <c r="C7" s="32" t="s">
        <v>3</v>
      </c>
      <c r="D7" s="168" t="s">
        <v>82</v>
      </c>
      <c r="E7" s="168" t="s">
        <v>175</v>
      </c>
      <c r="F7" s="168" t="s">
        <v>181</v>
      </c>
      <c r="G7" s="168" t="s">
        <v>245</v>
      </c>
      <c r="H7" s="168" t="s">
        <v>250</v>
      </c>
      <c r="I7" s="168" t="s">
        <v>255</v>
      </c>
      <c r="J7" s="168" t="s">
        <v>261</v>
      </c>
      <c r="K7" s="168" t="s">
        <v>267</v>
      </c>
      <c r="L7" s="168" t="s">
        <v>275</v>
      </c>
      <c r="M7" s="168" t="s">
        <v>279</v>
      </c>
      <c r="N7" s="168" t="s">
        <v>376</v>
      </c>
      <c r="R7" s="78"/>
    </row>
    <row r="8" spans="3:25">
      <c r="C8" s="169"/>
      <c r="R8" s="78"/>
    </row>
    <row r="9" spans="3:25" ht="20.100000000000001" customHeight="1">
      <c r="C9" s="171"/>
      <c r="P9" s="49"/>
      <c r="Q9" s="131"/>
      <c r="R9" s="78"/>
      <c r="V9" s="105"/>
      <c r="X9" s="78"/>
      <c r="Y9" s="105"/>
    </row>
    <row r="10" spans="3:25" ht="20.100000000000001" customHeight="1">
      <c r="C10" s="90" t="s">
        <v>77</v>
      </c>
      <c r="D10" s="140"/>
      <c r="E10" s="140"/>
      <c r="F10" s="140"/>
      <c r="G10" s="140"/>
      <c r="H10" s="140"/>
      <c r="I10" s="140"/>
      <c r="J10" s="140"/>
      <c r="K10" s="140"/>
      <c r="L10" s="140"/>
      <c r="M10" s="140"/>
      <c r="N10" s="140"/>
      <c r="P10" s="49"/>
      <c r="Q10" s="131"/>
      <c r="R10" s="78"/>
      <c r="S10" s="105"/>
      <c r="V10" s="105"/>
      <c r="X10" s="78"/>
      <c r="Y10" s="105"/>
    </row>
    <row r="11" spans="3:25" ht="20.100000000000001" customHeight="1">
      <c r="C11" s="111" t="s">
        <v>73</v>
      </c>
      <c r="D11" s="117">
        <v>476.38454054581001</v>
      </c>
      <c r="E11" s="117">
        <v>494.72039774157997</v>
      </c>
      <c r="F11" s="117">
        <v>521.89870408532795</v>
      </c>
      <c r="G11" s="117">
        <v>551.25439431809605</v>
      </c>
      <c r="H11" s="117">
        <v>574.20467375999999</v>
      </c>
      <c r="I11" s="117">
        <v>594.99387271600006</v>
      </c>
      <c r="J11" s="117">
        <v>624.31212196600006</v>
      </c>
      <c r="K11" s="117">
        <v>654.24715100000003</v>
      </c>
      <c r="L11" s="117">
        <v>685.64183608999997</v>
      </c>
      <c r="M11" s="130">
        <v>717.51482597199993</v>
      </c>
      <c r="N11" s="130">
        <v>757.14620400000001</v>
      </c>
      <c r="P11" s="117"/>
      <c r="Q11" s="56"/>
      <c r="R11" s="115"/>
      <c r="S11" s="78"/>
      <c r="U11" s="174"/>
      <c r="V11" s="105"/>
    </row>
    <row r="12" spans="3:25" ht="20.100000000000001" customHeight="1">
      <c r="C12" s="111" t="s">
        <v>519</v>
      </c>
      <c r="D12" s="117">
        <v>476.38454054581001</v>
      </c>
      <c r="E12" s="117">
        <v>494.72039774157997</v>
      </c>
      <c r="F12" s="117">
        <v>521.89870408532795</v>
      </c>
      <c r="G12" s="117">
        <v>551.25439431809605</v>
      </c>
      <c r="H12" s="117">
        <v>574.20467375999999</v>
      </c>
      <c r="I12" s="117">
        <v>594.99387271600006</v>
      </c>
      <c r="J12" s="117">
        <v>624.31212196600006</v>
      </c>
      <c r="K12" s="117">
        <v>654.24715100000003</v>
      </c>
      <c r="L12" s="117">
        <v>685.64183608999997</v>
      </c>
      <c r="M12" s="130">
        <v>717.51482597199993</v>
      </c>
      <c r="N12" s="130">
        <v>957.14620400000001</v>
      </c>
      <c r="P12" s="117"/>
      <c r="Q12" s="56"/>
      <c r="R12" s="115"/>
      <c r="S12" s="78"/>
      <c r="V12" s="105"/>
    </row>
    <row r="13" spans="3:25" ht="20.100000000000001" customHeight="1">
      <c r="C13" s="111" t="s">
        <v>74</v>
      </c>
      <c r="D13" s="117">
        <v>476.38454054581001</v>
      </c>
      <c r="E13" s="117">
        <v>494.72039774157997</v>
      </c>
      <c r="F13" s="117">
        <v>521.89870408532795</v>
      </c>
      <c r="G13" s="117">
        <v>551.25439431809605</v>
      </c>
      <c r="H13" s="117">
        <v>574.20467375999999</v>
      </c>
      <c r="I13" s="117">
        <v>594.99387271600006</v>
      </c>
      <c r="J13" s="117">
        <v>772.95461466600011</v>
      </c>
      <c r="K13" s="117">
        <v>802.91541500000005</v>
      </c>
      <c r="L13" s="117">
        <v>836.41759862000004</v>
      </c>
      <c r="M13" s="130">
        <v>870.38117730199986</v>
      </c>
      <c r="N13" s="429">
        <v>1112.155847</v>
      </c>
      <c r="R13" s="78"/>
      <c r="S13" s="243"/>
      <c r="V13" s="105"/>
    </row>
    <row r="14" spans="3:25" ht="20.100000000000001" customHeight="1">
      <c r="C14" s="111" t="s">
        <v>75</v>
      </c>
      <c r="D14" s="117">
        <v>2687.7438707255301</v>
      </c>
      <c r="E14" s="131">
        <v>3092.2748449686942</v>
      </c>
      <c r="F14" s="131">
        <v>3270.20111716462</v>
      </c>
      <c r="G14" s="131">
        <v>3511.2855266042102</v>
      </c>
      <c r="H14" s="131">
        <v>3988.2488734653698</v>
      </c>
      <c r="I14" s="131">
        <v>4433.2704184265804</v>
      </c>
      <c r="J14" s="131">
        <v>4712.1114135012158</v>
      </c>
      <c r="K14" s="131">
        <v>4940.032821214314</v>
      </c>
      <c r="L14" s="131">
        <v>5624.9314583850164</v>
      </c>
      <c r="M14" s="130">
        <v>6100.7746781137921</v>
      </c>
      <c r="N14" s="131">
        <v>6401.9226900000003</v>
      </c>
      <c r="P14" s="117"/>
      <c r="R14" s="78"/>
      <c r="S14" s="65"/>
      <c r="V14" s="105"/>
    </row>
    <row r="15" spans="3:25" ht="20.100000000000001" customHeight="1">
      <c r="C15" s="114" t="s">
        <v>76</v>
      </c>
      <c r="D15" s="172">
        <v>0.17724328040871518</v>
      </c>
      <c r="E15" s="170">
        <v>0.159985907639005</v>
      </c>
      <c r="F15" s="170">
        <v>0.15959223466287376</v>
      </c>
      <c r="G15" s="170">
        <v>0.15699503504951881</v>
      </c>
      <c r="H15" s="170">
        <v>0.14397413300365991</v>
      </c>
      <c r="I15" s="170">
        <v>0.13421104885525353</v>
      </c>
      <c r="J15" s="170">
        <v>0.13249095090943969</v>
      </c>
      <c r="K15" s="170">
        <v>0.13240403193829328</v>
      </c>
      <c r="L15" s="170">
        <v>0.12189336726368853</v>
      </c>
      <c r="M15" s="170">
        <v>0.11761044520231941</v>
      </c>
      <c r="N15" s="170">
        <v>0.11826856409601534</v>
      </c>
      <c r="Q15" s="65"/>
      <c r="R15" s="78"/>
      <c r="S15" s="105"/>
    </row>
    <row r="16" spans="3:25" ht="20.100000000000001" customHeight="1">
      <c r="C16" s="114" t="s">
        <v>519</v>
      </c>
      <c r="D16" s="172">
        <v>0.17724328040871518</v>
      </c>
      <c r="E16" s="172">
        <v>0.159985907639005</v>
      </c>
      <c r="F16" s="172">
        <v>0.15959223466287376</v>
      </c>
      <c r="G16" s="172">
        <v>0.15699503504951881</v>
      </c>
      <c r="H16" s="172">
        <v>0.14397413300365991</v>
      </c>
      <c r="I16" s="172">
        <v>0.13421104885525353</v>
      </c>
      <c r="J16" s="172">
        <v>0.13249095090943969</v>
      </c>
      <c r="K16" s="172">
        <v>0.13240403193829328</v>
      </c>
      <c r="L16" s="172">
        <v>0.12189336726368853</v>
      </c>
      <c r="M16" s="172">
        <v>0.11761044520231941</v>
      </c>
      <c r="N16" s="170">
        <v>0.14950917878078906</v>
      </c>
      <c r="Q16" s="65"/>
      <c r="R16" s="78"/>
      <c r="S16" s="105"/>
    </row>
    <row r="17" spans="3:20" ht="20.100000000000001" customHeight="1">
      <c r="C17" s="114" t="s">
        <v>72</v>
      </c>
      <c r="D17" s="172">
        <v>0.17724328040871518</v>
      </c>
      <c r="E17" s="170">
        <v>0.159985907639005</v>
      </c>
      <c r="F17" s="170">
        <v>0.15959223466287376</v>
      </c>
      <c r="G17" s="170">
        <v>0.15699503504951881</v>
      </c>
      <c r="H17" s="170">
        <v>0.14397413300365991</v>
      </c>
      <c r="I17" s="170">
        <v>0.13421104885525353</v>
      </c>
      <c r="J17" s="170">
        <v>0.16403572556695464</v>
      </c>
      <c r="K17" s="170">
        <v>0.16249094564480268</v>
      </c>
      <c r="L17" s="170">
        <v>0.14869827389152673</v>
      </c>
      <c r="M17" s="170">
        <v>0.14266732066411936</v>
      </c>
      <c r="N17" s="170">
        <v>0.1737221614277257</v>
      </c>
      <c r="R17" s="105"/>
      <c r="S17" s="105"/>
    </row>
    <row r="18" spans="3:20" ht="20.100000000000001" customHeight="1">
      <c r="C18" s="111"/>
      <c r="R18" s="65"/>
      <c r="S18" s="105"/>
      <c r="T18" s="105"/>
    </row>
    <row r="19" spans="3:20" ht="27.75" customHeight="1">
      <c r="C19" s="171" t="s">
        <v>249</v>
      </c>
      <c r="Q19" s="174"/>
      <c r="R19" s="65"/>
      <c r="S19" s="105"/>
      <c r="T19" s="105"/>
    </row>
    <row r="20" spans="3:20" ht="20.100000000000001" customHeight="1">
      <c r="C20" s="53" t="s">
        <v>8</v>
      </c>
      <c r="D20" s="173"/>
      <c r="E20" s="173"/>
      <c r="F20" s="173"/>
      <c r="G20" s="173"/>
      <c r="H20" s="173"/>
      <c r="I20" s="173"/>
      <c r="J20" s="173"/>
      <c r="K20" s="173"/>
      <c r="L20" s="298"/>
      <c r="M20" s="298"/>
      <c r="N20" s="298"/>
      <c r="P20" s="174"/>
      <c r="R20" s="65"/>
    </row>
    <row r="21" spans="3:20" ht="20.100000000000001" customHeight="1">
      <c r="C21" s="39" t="s">
        <v>78</v>
      </c>
      <c r="D21" s="175">
        <v>2314899.8023533206</v>
      </c>
      <c r="E21" s="175">
        <v>2716191.1047841287</v>
      </c>
      <c r="F21" s="175">
        <v>2899909.4273559777</v>
      </c>
      <c r="G21" s="175">
        <v>3157299.0874667433</v>
      </c>
      <c r="H21" s="175">
        <v>3540912.1831666902</v>
      </c>
      <c r="I21" s="175">
        <v>4085541.6423190814</v>
      </c>
      <c r="J21" s="175">
        <v>4376221.9178840723</v>
      </c>
      <c r="K21" s="175">
        <v>4601494.3227227293</v>
      </c>
      <c r="L21" s="175">
        <v>5191556.2188443504</v>
      </c>
      <c r="M21" s="175">
        <v>5616286.8700000001</v>
      </c>
      <c r="N21" s="175">
        <v>5922785</v>
      </c>
      <c r="P21" s="174"/>
      <c r="R21" s="65"/>
    </row>
    <row r="22" spans="3:20" ht="20.100000000000001" customHeight="1">
      <c r="C22" s="39" t="s">
        <v>79</v>
      </c>
      <c r="D22" s="175">
        <v>161132.54459313108</v>
      </c>
      <c r="E22" s="175">
        <v>165287.06756057197</v>
      </c>
      <c r="F22" s="175">
        <v>159495.01718465012</v>
      </c>
      <c r="G22" s="175">
        <v>143189.76651746401</v>
      </c>
      <c r="H22" s="175">
        <v>107380.38989074031</v>
      </c>
      <c r="I22" s="175">
        <v>133482.56078964623</v>
      </c>
      <c r="J22" s="175">
        <v>121643.28029929327</v>
      </c>
      <c r="K22" s="175">
        <v>124292.28317373361</v>
      </c>
      <c r="L22" s="175">
        <v>133995.36864634804</v>
      </c>
      <c r="M22" s="175">
        <v>185107.94020794393</v>
      </c>
      <c r="N22" s="175">
        <v>179757.81</v>
      </c>
      <c r="P22" s="174"/>
      <c r="R22" s="65"/>
      <c r="S22" s="105"/>
    </row>
    <row r="23" spans="3:20" ht="20.100000000000001" customHeight="1">
      <c r="C23" s="39" t="s">
        <v>80</v>
      </c>
      <c r="D23" s="175">
        <v>210796.67262399313</v>
      </c>
      <c r="E23" s="175">
        <v>210796.67262399313</v>
      </c>
      <c r="F23" s="175">
        <v>210796.67262399313</v>
      </c>
      <c r="G23" s="175">
        <v>210796.67262399313</v>
      </c>
      <c r="H23" s="175">
        <v>339956.30040794302</v>
      </c>
      <c r="I23" s="175">
        <v>214246.21531785117</v>
      </c>
      <c r="J23" s="175">
        <v>214246.21531785117</v>
      </c>
      <c r="K23" s="175">
        <v>214246.21531785117</v>
      </c>
      <c r="L23" s="175">
        <v>299379.87089431798</v>
      </c>
      <c r="M23" s="175">
        <v>299379.87089431816</v>
      </c>
      <c r="N23" s="175">
        <v>299379.87089431816</v>
      </c>
      <c r="P23" s="174"/>
      <c r="S23" s="105"/>
    </row>
    <row r="24" spans="3:20" ht="4.5" customHeight="1">
      <c r="C24" s="53"/>
      <c r="D24" s="173"/>
      <c r="E24" s="173"/>
      <c r="F24" s="173"/>
      <c r="G24" s="173"/>
      <c r="H24" s="173"/>
      <c r="I24" s="173"/>
      <c r="J24" s="173"/>
      <c r="K24" s="173"/>
      <c r="L24" s="173"/>
      <c r="M24" s="173"/>
      <c r="N24" s="173"/>
      <c r="O24" s="117"/>
      <c r="P24" s="174"/>
    </row>
    <row r="25" spans="3:20">
      <c r="D25" s="177"/>
      <c r="E25" s="177"/>
      <c r="F25" s="177"/>
      <c r="G25" s="177"/>
      <c r="H25" s="177"/>
      <c r="I25" s="177"/>
      <c r="J25" s="177"/>
      <c r="K25" s="177"/>
      <c r="L25" s="177"/>
      <c r="M25" s="177"/>
      <c r="N25" s="177"/>
      <c r="O25" s="65"/>
      <c r="P25" s="174"/>
    </row>
    <row r="26" spans="3:20">
      <c r="D26" s="176"/>
      <c r="E26" s="176"/>
      <c r="F26" s="176"/>
      <c r="G26" s="176"/>
      <c r="H26" s="176"/>
      <c r="I26" s="176"/>
      <c r="J26" s="176"/>
      <c r="K26" s="176"/>
      <c r="L26" s="176"/>
      <c r="M26" s="176"/>
      <c r="N26" s="176"/>
      <c r="O26" s="174"/>
      <c r="Q26" s="56"/>
    </row>
    <row r="27" spans="3:20">
      <c r="D27" s="144"/>
      <c r="E27" s="177"/>
      <c r="F27" s="177"/>
      <c r="G27" s="177"/>
      <c r="H27" s="177"/>
      <c r="I27" s="177"/>
      <c r="J27" s="177"/>
      <c r="K27" s="177"/>
      <c r="L27" s="177"/>
      <c r="M27" s="177"/>
      <c r="N27" s="177"/>
      <c r="O27" s="144"/>
      <c r="Q27" s="148"/>
    </row>
    <row r="28" spans="3:20">
      <c r="E28" s="144"/>
      <c r="F28" s="177"/>
      <c r="G28" s="177"/>
      <c r="H28" s="177"/>
      <c r="I28" s="144"/>
      <c r="J28" s="144"/>
      <c r="K28" s="144"/>
      <c r="L28" s="144"/>
      <c r="M28" s="144"/>
      <c r="N28" s="144"/>
      <c r="P28" s="46"/>
      <c r="Q28" s="148"/>
    </row>
    <row r="29" spans="3:20">
      <c r="E29" s="144"/>
      <c r="F29" s="144"/>
      <c r="G29" s="144"/>
      <c r="H29" s="144"/>
      <c r="I29" s="144"/>
      <c r="J29" s="144"/>
      <c r="K29" s="178"/>
      <c r="L29" s="178"/>
      <c r="M29" s="178"/>
      <c r="N29" s="430"/>
      <c r="O29" s="46"/>
      <c r="Q29" s="148"/>
    </row>
    <row r="30" spans="3:20">
      <c r="D30" s="144"/>
      <c r="E30" s="144"/>
      <c r="F30" s="144"/>
      <c r="G30" s="144"/>
      <c r="H30" s="249"/>
      <c r="I30" s="144"/>
      <c r="J30" s="144"/>
      <c r="K30" s="144"/>
      <c r="L30" s="144"/>
      <c r="M30" s="144"/>
      <c r="N30" s="144"/>
      <c r="Q30" s="148"/>
    </row>
    <row r="31" spans="3:20">
      <c r="E31" s="144"/>
      <c r="F31" s="144"/>
      <c r="G31" s="144"/>
      <c r="H31" s="249"/>
      <c r="I31" s="144"/>
      <c r="J31" s="144"/>
      <c r="K31" s="144"/>
      <c r="L31" s="144"/>
      <c r="M31" s="144"/>
      <c r="N31" s="144"/>
      <c r="Q31" s="148"/>
    </row>
    <row r="32" spans="3:20">
      <c r="D32" s="144"/>
      <c r="E32" s="144"/>
      <c r="F32" s="144"/>
      <c r="G32" s="144"/>
      <c r="H32" s="249"/>
      <c r="I32" s="177"/>
      <c r="J32" s="178"/>
      <c r="K32" s="177"/>
      <c r="L32" s="177"/>
      <c r="M32" s="177"/>
      <c r="N32" s="177"/>
      <c r="Q32" s="75"/>
    </row>
    <row r="33" spans="4:17">
      <c r="E33" s="144"/>
      <c r="F33" s="144"/>
      <c r="G33" s="144"/>
      <c r="H33" s="250"/>
      <c r="I33" s="144"/>
      <c r="J33" s="178"/>
      <c r="K33" s="144"/>
      <c r="L33" s="144"/>
      <c r="M33" s="144"/>
      <c r="N33" s="144"/>
      <c r="Q33" s="117"/>
    </row>
    <row r="34" spans="4:17">
      <c r="E34" s="178"/>
      <c r="I34" s="144"/>
      <c r="J34" s="178"/>
      <c r="K34" s="144"/>
      <c r="L34" s="144"/>
      <c r="M34" s="144"/>
      <c r="N34" s="144"/>
    </row>
    <row r="35" spans="4:17">
      <c r="D35" s="144"/>
      <c r="E35" s="178"/>
      <c r="J35" s="178"/>
      <c r="Q35" s="104"/>
    </row>
    <row r="36" spans="4:17">
      <c r="D36" s="144"/>
      <c r="E36" s="178"/>
      <c r="J36" s="178"/>
      <c r="L36" s="428"/>
      <c r="Q36" s="148"/>
    </row>
    <row r="37" spans="4:17">
      <c r="E37" s="178"/>
      <c r="J37" s="178"/>
      <c r="L37" s="428"/>
      <c r="Q37" s="75"/>
    </row>
    <row r="38" spans="4:17">
      <c r="E38" s="178"/>
      <c r="L38" s="428"/>
      <c r="Q38" s="75"/>
    </row>
    <row r="39" spans="4:17">
      <c r="L39" s="428"/>
      <c r="Q39" s="104"/>
    </row>
    <row r="40" spans="4:17">
      <c r="L40" s="428"/>
    </row>
  </sheetData>
  <hyperlinks>
    <hyperlink ref="P6" location="Cover!A1" display="cover" xr:uid="{A545F7A1-2612-4F4F-AC93-9D809B6FDFC6}"/>
  </hyperlinks>
  <printOptions horizontalCentered="1" verticalCentered="1"/>
  <pageMargins left="0.11811023622047245" right="0.11811023622047245" top="0.15748031496062992" bottom="0.15748031496062992" header="0.31496062992125984" footer="0.31496062992125984"/>
  <pageSetup paperSize="9" scale="60" orientation="landscape" r:id="rId1"/>
  <headerFooter>
    <oddFooter>&amp;L&amp;12&amp;D &amp;T&amp;C&amp;12Page &amp;P of &amp;N&amp;R&amp;"-,Bold"&amp;12Optima bank&amp;"-,Regular"
Results factsheet</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CEE2-DBCE-41ED-8EC7-92EDE5A12FE8}">
  <sheetPr>
    <tabColor rgb="FF92D050"/>
    <pageSetUpPr fitToPage="1"/>
  </sheetPr>
  <dimension ref="C1:AG82"/>
  <sheetViews>
    <sheetView view="pageBreakPreview" zoomScale="85" zoomScaleNormal="85" zoomScaleSheetLayoutView="85" workbookViewId="0">
      <pane ySplit="7" topLeftCell="A61" activePane="bottomLeft" state="frozen"/>
      <selection activeCell="X22" sqref="X22"/>
      <selection pane="bottomLeft" activeCell="R76" sqref="R76"/>
    </sheetView>
  </sheetViews>
  <sheetFormatPr defaultColWidth="9.42578125" defaultRowHeight="15.75"/>
  <cols>
    <col min="1" max="1" width="5.42578125" style="180" customWidth="1"/>
    <col min="2" max="2" width="4.5703125" style="180" customWidth="1"/>
    <col min="3" max="3" width="40.42578125" style="180" customWidth="1"/>
    <col min="4" max="4" width="15.42578125" style="180" hidden="1" customWidth="1"/>
    <col min="5" max="5" width="14.42578125" style="180" hidden="1" customWidth="1"/>
    <col min="6" max="6" width="12" style="199" hidden="1" customWidth="1"/>
    <col min="7" max="7" width="14.42578125" style="199" hidden="1" customWidth="1"/>
    <col min="8" max="18" width="14.42578125" style="180" customWidth="1"/>
    <col min="19" max="19" width="7.42578125" style="180" customWidth="1"/>
    <col min="20" max="20" width="11" style="180" bestFit="1" customWidth="1"/>
    <col min="21" max="21" width="9.7109375" style="180" bestFit="1" customWidth="1"/>
    <col min="22" max="22" width="16.28515625" style="180" bestFit="1" customWidth="1"/>
    <col min="23" max="23" width="9.42578125" style="180"/>
    <col min="24" max="24" width="11" style="180" bestFit="1" customWidth="1"/>
    <col min="25" max="16384" width="9.42578125" style="180"/>
  </cols>
  <sheetData>
    <row r="1" spans="3:23" ht="18.75" customHeight="1">
      <c r="C1" s="179"/>
      <c r="D1" s="179"/>
      <c r="E1" s="179"/>
      <c r="F1" s="251"/>
      <c r="G1" s="251"/>
      <c r="H1" s="179"/>
      <c r="I1" s="179"/>
      <c r="J1" s="179"/>
      <c r="K1" s="179"/>
      <c r="L1" s="179"/>
      <c r="M1" s="179"/>
      <c r="N1" s="179"/>
      <c r="O1" s="179"/>
      <c r="P1" s="179"/>
      <c r="Q1" s="179"/>
      <c r="R1" s="179"/>
    </row>
    <row r="2" spans="3:23" ht="15.75" customHeight="1">
      <c r="C2" s="179"/>
      <c r="D2" s="179"/>
      <c r="E2" s="179"/>
      <c r="F2" s="251"/>
      <c r="G2" s="251"/>
      <c r="H2" s="179"/>
      <c r="I2" s="179"/>
      <c r="J2" s="179"/>
      <c r="K2" s="179"/>
      <c r="L2" s="179"/>
      <c r="M2" s="179"/>
      <c r="N2" s="179"/>
      <c r="O2" s="179"/>
      <c r="P2" s="179"/>
      <c r="Q2" s="179"/>
      <c r="R2" s="179"/>
    </row>
    <row r="3" spans="3:23">
      <c r="C3" s="179"/>
      <c r="D3" s="179"/>
      <c r="E3" s="179"/>
      <c r="F3" s="251"/>
      <c r="G3" s="251"/>
      <c r="H3" s="179"/>
      <c r="I3" s="179"/>
      <c r="J3" s="179"/>
      <c r="K3" s="179"/>
      <c r="L3" s="179"/>
      <c r="M3" s="179"/>
      <c r="N3" s="179"/>
      <c r="O3" s="179"/>
      <c r="P3" s="179"/>
      <c r="Q3" s="179"/>
      <c r="R3" s="179"/>
    </row>
    <row r="4" spans="3:23" ht="23.25" customHeight="1">
      <c r="C4" s="181"/>
      <c r="D4" s="181"/>
      <c r="E4" s="181"/>
      <c r="F4" s="252"/>
      <c r="G4" s="252"/>
      <c r="H4" s="181"/>
      <c r="I4" s="181"/>
      <c r="J4" s="181"/>
      <c r="K4" s="181"/>
      <c r="L4" s="181"/>
      <c r="M4" s="181"/>
      <c r="N4" s="181"/>
      <c r="O4" s="181"/>
      <c r="P4" s="181"/>
      <c r="Q4" s="181"/>
      <c r="R4" s="181"/>
    </row>
    <row r="5" spans="3:23" ht="23.25" customHeight="1">
      <c r="C5" s="225" t="s">
        <v>96</v>
      </c>
      <c r="D5" s="181"/>
      <c r="E5" s="181"/>
      <c r="F5" s="252"/>
      <c r="G5" s="252"/>
      <c r="H5" s="181"/>
      <c r="I5" s="181"/>
      <c r="J5" s="181"/>
      <c r="K5" s="181"/>
      <c r="L5" s="181"/>
      <c r="M5" s="181"/>
      <c r="N5" s="181"/>
      <c r="O5" s="181"/>
      <c r="P5" s="181"/>
      <c r="Q5" s="181"/>
      <c r="R5" s="181"/>
      <c r="T5" s="182"/>
    </row>
    <row r="6" spans="3:23" ht="23.25" customHeight="1">
      <c r="C6" s="181"/>
      <c r="D6" s="181"/>
      <c r="E6" s="181"/>
      <c r="F6" s="252"/>
      <c r="G6" s="252"/>
      <c r="H6" s="181"/>
      <c r="I6" s="181"/>
      <c r="J6" s="181"/>
      <c r="K6" s="181"/>
      <c r="L6" s="181"/>
      <c r="M6" s="181"/>
      <c r="N6" s="181"/>
      <c r="O6" s="181"/>
      <c r="P6" s="181"/>
      <c r="Q6" s="181"/>
      <c r="R6" s="181"/>
      <c r="T6" s="183" t="s">
        <v>81</v>
      </c>
    </row>
    <row r="7" spans="3:23">
      <c r="C7" s="184" t="s">
        <v>3</v>
      </c>
      <c r="D7" s="185" t="s">
        <v>2</v>
      </c>
      <c r="E7" s="185" t="s">
        <v>0</v>
      </c>
      <c r="F7" s="185" t="s">
        <v>269</v>
      </c>
      <c r="G7" s="185" t="s">
        <v>270</v>
      </c>
      <c r="H7" s="185" t="s">
        <v>82</v>
      </c>
      <c r="I7" s="185" t="s">
        <v>175</v>
      </c>
      <c r="J7" s="185" t="s">
        <v>181</v>
      </c>
      <c r="K7" s="185" t="s">
        <v>245</v>
      </c>
      <c r="L7" s="185" t="s">
        <v>250</v>
      </c>
      <c r="M7" s="185" t="s">
        <v>255</v>
      </c>
      <c r="N7" s="185" t="s">
        <v>261</v>
      </c>
      <c r="O7" s="185" t="s">
        <v>267</v>
      </c>
      <c r="P7" s="185" t="s">
        <v>275</v>
      </c>
      <c r="Q7" s="185" t="s">
        <v>279</v>
      </c>
      <c r="R7" s="185" t="s">
        <v>376</v>
      </c>
    </row>
    <row r="9" spans="3:23" ht="20.100000000000001" customHeight="1">
      <c r="C9" s="186" t="s">
        <v>23</v>
      </c>
      <c r="D9" s="253">
        <v>1693.3118877585146</v>
      </c>
      <c r="E9" s="253">
        <v>1872.4236681485659</v>
      </c>
      <c r="F9" s="253">
        <v>2044.3775216206895</v>
      </c>
      <c r="G9" s="253">
        <v>2235.6603325871356</v>
      </c>
      <c r="H9" s="187">
        <v>2458.0230511255099</v>
      </c>
      <c r="I9" s="187">
        <v>2793.0969606793333</v>
      </c>
      <c r="J9" s="187">
        <v>3061.886</v>
      </c>
      <c r="K9" s="187">
        <v>3306.7412185499998</v>
      </c>
      <c r="L9" s="187">
        <v>3657.4984178900004</v>
      </c>
      <c r="M9" s="187">
        <v>3969.6604677708465</v>
      </c>
      <c r="N9" s="187">
        <v>4245.2523434271734</v>
      </c>
      <c r="O9" s="187">
        <v>4427.6627575299999</v>
      </c>
      <c r="P9" s="187">
        <v>5117.5037851416519</v>
      </c>
      <c r="Q9" s="187">
        <v>5497.2794186533347</v>
      </c>
      <c r="R9" s="187">
        <v>5822.5457759099872</v>
      </c>
      <c r="T9" s="221"/>
      <c r="U9" s="188"/>
      <c r="V9" s="221"/>
    </row>
    <row r="10" spans="3:23" ht="20.100000000000001" customHeight="1">
      <c r="C10" s="189" t="s">
        <v>87</v>
      </c>
      <c r="D10" s="254">
        <v>1608.5829999999999</v>
      </c>
      <c r="E10" s="254">
        <v>1783.261</v>
      </c>
      <c r="F10" s="254">
        <v>1935.4430000000002</v>
      </c>
      <c r="G10" s="254">
        <v>2114.4879999999998</v>
      </c>
      <c r="H10" s="190">
        <v>2327.1235066316776</v>
      </c>
      <c r="I10" s="191">
        <v>2651.4</v>
      </c>
      <c r="J10" s="191">
        <v>2906.8670000000002</v>
      </c>
      <c r="K10" s="191">
        <v>3145.17011361</v>
      </c>
      <c r="L10" s="191">
        <v>3489.8440572200002</v>
      </c>
      <c r="M10" s="191">
        <v>3795.2487785108465</v>
      </c>
      <c r="N10" s="191">
        <v>4053.850577467173</v>
      </c>
      <c r="O10" s="191">
        <v>4229.1097894499999</v>
      </c>
      <c r="P10" s="191">
        <v>4903.1577265116521</v>
      </c>
      <c r="Q10" s="191">
        <v>5263.3328278133349</v>
      </c>
      <c r="R10" s="191">
        <v>5590.1690844499872</v>
      </c>
      <c r="U10" s="193"/>
      <c r="V10" s="193"/>
      <c r="W10" s="194"/>
    </row>
    <row r="11" spans="3:23" ht="20.100000000000001" customHeight="1">
      <c r="C11" s="189" t="s">
        <v>17</v>
      </c>
      <c r="D11" s="255">
        <v>59.311001956198112</v>
      </c>
      <c r="E11" s="255">
        <v>66.147483340306806</v>
      </c>
      <c r="F11" s="255">
        <v>79.370351294142992</v>
      </c>
      <c r="G11" s="255">
        <v>86.87901227611151</v>
      </c>
      <c r="H11" s="190">
        <v>98.198219040386192</v>
      </c>
      <c r="I11" s="195">
        <v>103.69810244031264</v>
      </c>
      <c r="J11" s="191">
        <v>114.06</v>
      </c>
      <c r="K11" s="191">
        <v>121.66891403999998</v>
      </c>
      <c r="L11" s="191">
        <v>132.64080899999999</v>
      </c>
      <c r="M11" s="191">
        <v>142.11131099000002</v>
      </c>
      <c r="N11" s="191">
        <v>156.1041047300001</v>
      </c>
      <c r="O11" s="191">
        <v>167.16537230000003</v>
      </c>
      <c r="P11" s="191">
        <v>177.82989155999991</v>
      </c>
      <c r="Q11" s="191">
        <v>190.64965598999993</v>
      </c>
      <c r="R11" s="191">
        <v>193.5992912400001</v>
      </c>
      <c r="U11" s="193"/>
      <c r="W11" s="194"/>
    </row>
    <row r="12" spans="3:23" ht="20.100000000000001" customHeight="1">
      <c r="C12" s="189" t="s">
        <v>97</v>
      </c>
      <c r="D12" s="255">
        <v>25.417885802316427</v>
      </c>
      <c r="E12" s="255">
        <v>23.01518480825915</v>
      </c>
      <c r="F12" s="255">
        <v>29.564170326546389</v>
      </c>
      <c r="G12" s="255">
        <v>34.493320311024199</v>
      </c>
      <c r="H12" s="190">
        <v>32.701325453442614</v>
      </c>
      <c r="I12" s="195">
        <v>38</v>
      </c>
      <c r="J12" s="191">
        <v>40.959000000000003</v>
      </c>
      <c r="K12" s="191">
        <v>39.902190900000001</v>
      </c>
      <c r="L12" s="191">
        <v>35.013551670000005</v>
      </c>
      <c r="M12" s="191">
        <v>32.30037827000001</v>
      </c>
      <c r="N12" s="191">
        <v>35.297661230000024</v>
      </c>
      <c r="O12" s="191">
        <v>31.387595780000002</v>
      </c>
      <c r="P12" s="191">
        <v>36.516167070000002</v>
      </c>
      <c r="Q12" s="191">
        <v>43.296934849999964</v>
      </c>
      <c r="R12" s="191">
        <v>38.777400219999983</v>
      </c>
      <c r="U12" s="193"/>
      <c r="W12" s="194"/>
    </row>
    <row r="13" spans="3:23" ht="20.100000000000001" customHeight="1">
      <c r="C13" s="189"/>
      <c r="D13" s="256"/>
      <c r="E13" s="196"/>
      <c r="F13" s="197"/>
      <c r="G13" s="197"/>
      <c r="H13" s="189"/>
      <c r="I13" s="198"/>
      <c r="J13" s="199"/>
      <c r="K13" s="199"/>
      <c r="L13" s="199"/>
      <c r="M13" s="199"/>
      <c r="N13" s="199"/>
      <c r="O13" s="257"/>
      <c r="P13" s="257"/>
      <c r="Q13" s="257"/>
      <c r="R13" s="257"/>
      <c r="U13" s="193"/>
      <c r="W13" s="194"/>
    </row>
    <row r="14" spans="3:23" ht="20.100000000000001" customHeight="1">
      <c r="C14" s="186" t="s">
        <v>98</v>
      </c>
      <c r="D14" s="253">
        <v>7.6353742314136035</v>
      </c>
      <c r="E14" s="253">
        <v>10.236485569999999</v>
      </c>
      <c r="F14" s="253">
        <v>10.971320352833693</v>
      </c>
      <c r="G14" s="253">
        <v>11.006102846907602</v>
      </c>
      <c r="H14" s="187">
        <v>11.127818040000001</v>
      </c>
      <c r="I14" s="200">
        <v>30.9626938</v>
      </c>
      <c r="J14" s="200">
        <v>31.611447390000002</v>
      </c>
      <c r="K14" s="200">
        <v>30.284339860000003</v>
      </c>
      <c r="L14" s="200">
        <v>31.165553410000001</v>
      </c>
      <c r="M14" s="200">
        <v>35.652604940000003</v>
      </c>
      <c r="N14" s="200">
        <v>62.659024340000009</v>
      </c>
      <c r="O14" s="271">
        <v>63.40585248</v>
      </c>
      <c r="P14" s="271">
        <v>67.165554840000013</v>
      </c>
      <c r="Q14" s="271">
        <v>72.004389029999984</v>
      </c>
      <c r="R14" s="271">
        <v>94.3</v>
      </c>
      <c r="S14" s="285"/>
      <c r="T14" s="196"/>
      <c r="U14" s="202"/>
      <c r="V14" s="193"/>
      <c r="W14" s="194"/>
    </row>
    <row r="15" spans="3:23" ht="20.100000000000001" customHeight="1">
      <c r="C15" s="189" t="s">
        <v>87</v>
      </c>
      <c r="D15" s="254">
        <v>5.7583410257379279</v>
      </c>
      <c r="E15" s="254">
        <v>8.3304438300000001</v>
      </c>
      <c r="F15" s="254">
        <v>9.0717147049958555</v>
      </c>
      <c r="G15" s="254">
        <v>9.1220458896103054</v>
      </c>
      <c r="H15" s="190">
        <v>9.3178647800000007</v>
      </c>
      <c r="I15" s="191">
        <v>29.16590661</v>
      </c>
      <c r="J15" s="191">
        <v>31.547000000000001</v>
      </c>
      <c r="K15" s="191">
        <v>30.220127490000003</v>
      </c>
      <c r="L15" s="191">
        <v>31.146269100000001</v>
      </c>
      <c r="M15" s="191">
        <v>35.631495340000001</v>
      </c>
      <c r="N15" s="191">
        <v>62.61375807000001</v>
      </c>
      <c r="O15" s="191">
        <v>63.360241910000006</v>
      </c>
      <c r="P15" s="191">
        <v>67.129572980000006</v>
      </c>
      <c r="Q15" s="191">
        <v>71.767938139999984</v>
      </c>
      <c r="R15" s="191">
        <v>93.998999999999995</v>
      </c>
      <c r="S15" s="203"/>
      <c r="U15" s="193"/>
      <c r="W15" s="194"/>
    </row>
    <row r="16" spans="3:23" ht="20.100000000000001" customHeight="1">
      <c r="C16" s="189" t="s">
        <v>17</v>
      </c>
      <c r="D16" s="254">
        <v>0</v>
      </c>
      <c r="E16" s="254">
        <v>0</v>
      </c>
      <c r="F16" s="254">
        <v>0</v>
      </c>
      <c r="G16" s="254">
        <v>9.01099E-3</v>
      </c>
      <c r="H16" s="190">
        <v>8.5337099999999999E-3</v>
      </c>
      <c r="I16" s="191">
        <v>8.1605699999999989E-3</v>
      </c>
      <c r="J16" s="191">
        <v>0</v>
      </c>
      <c r="K16" s="191">
        <v>0</v>
      </c>
      <c r="L16" s="191">
        <v>0</v>
      </c>
      <c r="M16" s="191">
        <v>0</v>
      </c>
      <c r="N16" s="191">
        <v>1.9272589999999999E-2</v>
      </c>
      <c r="O16" s="191">
        <v>1.9488449999999997E-2</v>
      </c>
      <c r="P16" s="191">
        <v>0</v>
      </c>
      <c r="Q16" s="191">
        <v>0.19830979999999998</v>
      </c>
      <c r="R16" s="191">
        <v>0.19830979999999998</v>
      </c>
      <c r="S16" s="203"/>
      <c r="W16" s="194"/>
    </row>
    <row r="17" spans="3:27" ht="20.100000000000001" customHeight="1">
      <c r="C17" s="189" t="s">
        <v>97</v>
      </c>
      <c r="D17" s="254">
        <v>1.8770332056756756</v>
      </c>
      <c r="E17" s="254">
        <v>1.9060417399999998</v>
      </c>
      <c r="F17" s="254">
        <v>1.8996056478378378</v>
      </c>
      <c r="G17" s="254">
        <v>1.740459672973</v>
      </c>
      <c r="H17" s="190">
        <v>1.8014195499999999</v>
      </c>
      <c r="I17" s="191">
        <v>1.7886266199999998</v>
      </c>
      <c r="J17" s="191">
        <v>6.4000000000000001E-2</v>
      </c>
      <c r="K17" s="191">
        <v>6.4212370000000005E-2</v>
      </c>
      <c r="L17" s="191">
        <v>1.9284309999999999E-2</v>
      </c>
      <c r="M17" s="191">
        <v>2.1109600000000003E-2</v>
      </c>
      <c r="N17" s="191">
        <v>2.5993680000000002E-2</v>
      </c>
      <c r="O17" s="191">
        <v>2.6122120000000002E-2</v>
      </c>
      <c r="P17" s="191">
        <v>3.5981859999999997E-2</v>
      </c>
      <c r="Q17" s="191">
        <v>3.8141090000000009E-2</v>
      </c>
      <c r="R17" s="191">
        <v>5.4782999999999998E-2</v>
      </c>
      <c r="S17" s="203"/>
      <c r="W17" s="194"/>
    </row>
    <row r="18" spans="3:27" ht="20.100000000000001" customHeight="1">
      <c r="D18" s="203"/>
      <c r="E18" s="203"/>
      <c r="F18" s="203"/>
      <c r="G18" s="203"/>
      <c r="H18" s="190"/>
      <c r="I18" s="198"/>
      <c r="J18" s="199"/>
      <c r="K18" s="199"/>
      <c r="L18" s="199"/>
      <c r="M18" s="199"/>
      <c r="N18" s="199"/>
      <c r="O18" s="257"/>
      <c r="P18" s="257"/>
      <c r="Q18" s="257"/>
      <c r="R18" s="257"/>
      <c r="W18" s="194"/>
    </row>
    <row r="19" spans="3:27" ht="20.100000000000001" customHeight="1">
      <c r="C19" s="186" t="s">
        <v>99</v>
      </c>
      <c r="D19" s="204">
        <v>4.5091363774223351E-3</v>
      </c>
      <c r="E19" s="204">
        <v>5.4669708272389742E-3</v>
      </c>
      <c r="F19" s="205">
        <v>5.3665823639736212E-3</v>
      </c>
      <c r="G19" s="205">
        <v>4.9229763065891117E-3</v>
      </c>
      <c r="H19" s="205">
        <v>4.5271414500790298E-3</v>
      </c>
      <c r="I19" s="205">
        <v>1.1091969113494417E-2</v>
      </c>
      <c r="J19" s="205">
        <v>1.0324175161975332E-2</v>
      </c>
      <c r="K19" s="205">
        <v>9.1616613559982324E-3</v>
      </c>
      <c r="L19" s="205">
        <v>8.5219788385075303E-3</v>
      </c>
      <c r="M19" s="205">
        <v>8.9812731414837203E-3</v>
      </c>
      <c r="N19" s="205">
        <v>1.4759787939817885E-2</v>
      </c>
      <c r="O19" s="205">
        <v>1.4320388871570553E-2</v>
      </c>
      <c r="P19" s="205">
        <v>1.3124671257696174E-2</v>
      </c>
      <c r="Q19" s="205">
        <v>1.3098186129247E-2</v>
      </c>
      <c r="R19" s="205">
        <v>1.6195664856797479E-2</v>
      </c>
      <c r="S19" s="203"/>
      <c r="T19" s="326"/>
      <c r="V19" s="203"/>
      <c r="W19" s="203"/>
      <c r="X19" s="203"/>
      <c r="Y19" s="203"/>
      <c r="Z19" s="203"/>
    </row>
    <row r="20" spans="3:27" ht="20.100000000000001" customHeight="1">
      <c r="C20" s="189" t="s">
        <v>87</v>
      </c>
      <c r="D20" s="259">
        <v>3.5797599662174277E-3</v>
      </c>
      <c r="E20" s="259">
        <v>4.6714663921882437E-3</v>
      </c>
      <c r="F20" s="259">
        <v>4.6871515745986088E-3</v>
      </c>
      <c r="G20" s="259">
        <v>4.3140684125945886E-3</v>
      </c>
      <c r="H20" s="206">
        <v>4.0040267538214392E-3</v>
      </c>
      <c r="I20" s="206">
        <v>1.1004417339278516E-2</v>
      </c>
      <c r="J20" s="207">
        <v>1.0852577706513575E-2</v>
      </c>
      <c r="K20" s="207">
        <v>9.6120438208050565E-3</v>
      </c>
      <c r="L20" s="207">
        <v>8.9258823967277908E-3</v>
      </c>
      <c r="M20" s="207">
        <v>9.3884478777122062E-3</v>
      </c>
      <c r="N20" s="207">
        <v>1.5445502214124723E-2</v>
      </c>
      <c r="O20" s="207">
        <v>1.5486581110534107E-2</v>
      </c>
      <c r="P20" s="207">
        <v>1.3691089849511999E-2</v>
      </c>
      <c r="Q20" s="207">
        <v>1.3635455041101051E-2</v>
      </c>
      <c r="R20" s="207">
        <v>1.6815054890105974E-2</v>
      </c>
      <c r="S20" s="203"/>
      <c r="V20" s="203"/>
      <c r="W20" s="203"/>
      <c r="X20" s="203"/>
      <c r="Y20" s="203"/>
      <c r="Z20" s="203"/>
    </row>
    <row r="21" spans="3:27" ht="20.100000000000001" customHeight="1">
      <c r="C21" s="189" t="s">
        <v>17</v>
      </c>
      <c r="D21" s="259">
        <v>0</v>
      </c>
      <c r="E21" s="259">
        <v>0</v>
      </c>
      <c r="F21" s="259">
        <v>0</v>
      </c>
      <c r="G21" s="259">
        <v>1.0371883569949019E-4</v>
      </c>
      <c r="H21" s="206">
        <v>8.6902899903819257E-5</v>
      </c>
      <c r="I21" s="206">
        <v>7.8695461227915172E-5</v>
      </c>
      <c r="J21" s="207">
        <v>0</v>
      </c>
      <c r="K21" s="207">
        <v>0</v>
      </c>
      <c r="L21" s="207">
        <v>0</v>
      </c>
      <c r="M21" s="207">
        <v>0</v>
      </c>
      <c r="N21" s="207">
        <v>1.2345985413602127E-4</v>
      </c>
      <c r="O21" s="207">
        <v>1.1658185981858394E-4</v>
      </c>
      <c r="P21" s="207">
        <v>0</v>
      </c>
      <c r="Q21" s="207">
        <v>1.0401791651300008E-3</v>
      </c>
      <c r="R21" s="207">
        <v>1.0243312293646799E-3</v>
      </c>
      <c r="S21" s="203"/>
      <c r="W21" s="194"/>
    </row>
    <row r="22" spans="3:27" ht="20.100000000000001" customHeight="1">
      <c r="C22" s="189" t="s">
        <v>97</v>
      </c>
      <c r="D22" s="259">
        <v>7.3846944638669143E-2</v>
      </c>
      <c r="E22" s="259">
        <v>8.281670366235791E-2</v>
      </c>
      <c r="F22" s="259">
        <v>6.4253643070515509E-2</v>
      </c>
      <c r="G22" s="259">
        <v>5.0457875822894974E-2</v>
      </c>
      <c r="H22" s="206">
        <v>5.5087049990212446E-2</v>
      </c>
      <c r="I22" s="206">
        <v>4.7860493836951977E-2</v>
      </c>
      <c r="J22" s="207">
        <v>1.5625381479040016E-3</v>
      </c>
      <c r="K22" s="207">
        <v>1.6094704622468651E-3</v>
      </c>
      <c r="L22" s="207">
        <v>5.5089290355411779E-4</v>
      </c>
      <c r="M22" s="207">
        <v>6.5354033391015157E-4</v>
      </c>
      <c r="N22" s="207">
        <v>7.3641366295134519E-4</v>
      </c>
      <c r="O22" s="207">
        <v>8.3224341816727704E-4</v>
      </c>
      <c r="P22" s="207">
        <v>9.8536793116934325E-4</v>
      </c>
      <c r="Q22" s="207">
        <v>8.8091894107834379E-4</v>
      </c>
      <c r="R22" s="207">
        <v>1.4127558755665343E-3</v>
      </c>
      <c r="S22" s="203"/>
      <c r="T22" s="203"/>
      <c r="W22" s="194"/>
    </row>
    <row r="23" spans="3:27" ht="20.100000000000001" customHeight="1">
      <c r="C23" s="208" t="s">
        <v>173</v>
      </c>
      <c r="D23" s="209"/>
      <c r="E23" s="210"/>
      <c r="F23" s="197"/>
      <c r="G23" s="209"/>
      <c r="H23" s="209"/>
      <c r="I23" s="211"/>
      <c r="J23" s="197"/>
      <c r="K23" s="197"/>
      <c r="L23" s="197"/>
      <c r="M23" s="197"/>
      <c r="N23" s="192"/>
      <c r="O23" s="192"/>
      <c r="P23" s="192"/>
      <c r="Q23" s="192"/>
      <c r="R23" s="192"/>
      <c r="W23" s="194"/>
    </row>
    <row r="24" spans="3:27" ht="20.100000000000001" customHeight="1">
      <c r="C24" s="186" t="s">
        <v>100</v>
      </c>
      <c r="D24" s="212">
        <v>3.1682518547449905</v>
      </c>
      <c r="E24" s="212">
        <v>5.88013487</v>
      </c>
      <c r="F24" s="212">
        <v>6.5843967708863866</v>
      </c>
      <c r="G24" s="212">
        <v>6.6990232173066273</v>
      </c>
      <c r="H24" s="212">
        <v>7.116095210000001</v>
      </c>
      <c r="I24" s="213">
        <v>16.59481843</v>
      </c>
      <c r="J24" s="213">
        <v>18.874076859999999</v>
      </c>
      <c r="K24" s="212">
        <v>29.479090580000001</v>
      </c>
      <c r="L24" s="212">
        <v>15.564385939999999</v>
      </c>
      <c r="M24" s="212">
        <v>16.271571659999999</v>
      </c>
      <c r="N24" s="212">
        <v>19.585979850000001</v>
      </c>
      <c r="O24" s="258">
        <v>23.56</v>
      </c>
      <c r="P24" s="258">
        <v>26.465712459999999</v>
      </c>
      <c r="Q24" s="258">
        <v>23.648921340000005</v>
      </c>
      <c r="R24" s="258">
        <v>29.4</v>
      </c>
      <c r="S24" s="203"/>
      <c r="T24" s="311"/>
      <c r="U24" s="196"/>
      <c r="W24" s="194"/>
    </row>
    <row r="25" spans="3:27" ht="20.100000000000001" customHeight="1">
      <c r="C25" s="189" t="s">
        <v>87</v>
      </c>
      <c r="D25" s="255">
        <v>2.9004320147449905</v>
      </c>
      <c r="E25" s="255">
        <v>4.5531055</v>
      </c>
      <c r="F25" s="302">
        <v>4.6665492130485484</v>
      </c>
      <c r="G25" s="302">
        <v>4.94688241000933</v>
      </c>
      <c r="H25" s="303">
        <v>5.318068610000001</v>
      </c>
      <c r="I25" s="303">
        <v>16.536175570000001</v>
      </c>
      <c r="J25" s="303">
        <v>18.811508929999999</v>
      </c>
      <c r="K25" s="303">
        <v>29.414878210000001</v>
      </c>
      <c r="L25" s="303">
        <v>15.54594</v>
      </c>
      <c r="M25" s="303">
        <v>16.251149779999999</v>
      </c>
      <c r="N25" s="303">
        <v>19.562615700000002</v>
      </c>
      <c r="O25" s="303">
        <v>23.52</v>
      </c>
      <c r="P25" s="303">
        <v>26.43164501</v>
      </c>
      <c r="Q25" s="303">
        <v>23.612409600000003</v>
      </c>
      <c r="R25" s="303">
        <v>29.295675840000001</v>
      </c>
      <c r="S25" s="203"/>
      <c r="U25" s="203"/>
    </row>
    <row r="26" spans="3:27" ht="20.100000000000001" customHeight="1">
      <c r="C26" s="189" t="s">
        <v>17</v>
      </c>
      <c r="D26" s="255">
        <v>0</v>
      </c>
      <c r="E26" s="255">
        <v>0</v>
      </c>
      <c r="F26" s="302">
        <v>0</v>
      </c>
      <c r="G26" s="302">
        <v>0</v>
      </c>
      <c r="H26" s="303">
        <v>0</v>
      </c>
      <c r="I26" s="303">
        <v>0</v>
      </c>
      <c r="J26" s="303">
        <v>0</v>
      </c>
      <c r="K26" s="303">
        <v>0</v>
      </c>
      <c r="L26" s="303">
        <v>0</v>
      </c>
      <c r="M26" s="303">
        <v>0</v>
      </c>
      <c r="N26" s="303">
        <v>0</v>
      </c>
      <c r="O26" s="303">
        <v>1.9488449999999997E-2</v>
      </c>
      <c r="P26" s="303">
        <v>0</v>
      </c>
      <c r="Q26" s="303">
        <v>0</v>
      </c>
      <c r="R26" s="303">
        <v>1.99025E-2</v>
      </c>
      <c r="S26" s="203"/>
      <c r="U26" s="202"/>
      <c r="V26" s="202"/>
      <c r="W26" s="202"/>
      <c r="X26" s="202"/>
      <c r="Y26" s="202"/>
      <c r="Z26" s="202"/>
      <c r="AA26" s="202"/>
    </row>
    <row r="27" spans="3:27" ht="20.100000000000001" customHeight="1">
      <c r="C27" s="189" t="s">
        <v>97</v>
      </c>
      <c r="D27" s="255">
        <v>0.26781983999999998</v>
      </c>
      <c r="E27" s="255">
        <v>1.32702937</v>
      </c>
      <c r="F27" s="302">
        <v>1.917847557837838</v>
      </c>
      <c r="G27" s="302">
        <v>1.752140807297297</v>
      </c>
      <c r="H27" s="303">
        <v>1.7980265999999998</v>
      </c>
      <c r="I27" s="303">
        <v>5.8642859999999998E-2</v>
      </c>
      <c r="J27" s="303">
        <v>6.2567929999999994E-2</v>
      </c>
      <c r="K27" s="303">
        <v>6.4212370000000005E-2</v>
      </c>
      <c r="L27" s="303">
        <v>1.8445939999999997E-2</v>
      </c>
      <c r="M27" s="303">
        <v>2.0421880000000003E-2</v>
      </c>
      <c r="N27" s="303">
        <v>2.336415E-2</v>
      </c>
      <c r="O27" s="303">
        <v>2.5078679999999999E-2</v>
      </c>
      <c r="P27" s="303">
        <v>3.4067449999999999E-2</v>
      </c>
      <c r="Q27" s="303">
        <v>3.6511740000000008E-2</v>
      </c>
      <c r="R27" s="303">
        <v>5.4782999999999998E-2</v>
      </c>
      <c r="S27" s="203"/>
      <c r="U27" s="185"/>
      <c r="V27" s="185"/>
      <c r="W27" s="185"/>
      <c r="X27" s="185"/>
      <c r="Y27" s="185"/>
    </row>
    <row r="28" spans="3:27" ht="20.100000000000001" customHeight="1">
      <c r="C28" s="208"/>
      <c r="D28" s="203"/>
      <c r="E28" s="203"/>
      <c r="F28" s="203"/>
      <c r="G28" s="203"/>
      <c r="H28" s="190"/>
      <c r="I28" s="211"/>
      <c r="J28" s="197"/>
      <c r="K28" s="197"/>
      <c r="L28" s="197"/>
      <c r="M28" s="197"/>
      <c r="N28" s="197"/>
      <c r="O28" s="260"/>
      <c r="P28" s="260"/>
      <c r="Q28" s="260"/>
      <c r="R28" s="260"/>
      <c r="U28" s="203"/>
      <c r="V28" s="203"/>
      <c r="W28" s="203"/>
      <c r="X28" s="203"/>
      <c r="Y28" s="203"/>
    </row>
    <row r="29" spans="3:27" ht="20.100000000000001" customHeight="1">
      <c r="C29" s="186" t="s">
        <v>101</v>
      </c>
      <c r="D29" s="204">
        <v>1.8710385710094413E-3</v>
      </c>
      <c r="E29" s="204">
        <v>3.1403869594396976E-3</v>
      </c>
      <c r="F29" s="205">
        <v>3.2207342828082831E-3</v>
      </c>
      <c r="G29" s="205">
        <v>2.9964405234825763E-3</v>
      </c>
      <c r="H29" s="205">
        <v>2.8950482001141552E-3</v>
      </c>
      <c r="I29" s="205">
        <v>5.9448707744417231E-3</v>
      </c>
      <c r="J29" s="205">
        <v>6.1641997317992891E-3</v>
      </c>
      <c r="K29" s="205">
        <v>8.9180562041400076E-3</v>
      </c>
      <c r="L29" s="205">
        <v>4.2559606072159317E-3</v>
      </c>
      <c r="M29" s="205">
        <v>4.099687757562435E-3</v>
      </c>
      <c r="N29" s="205">
        <v>4.6136197016237498E-3</v>
      </c>
      <c r="O29" s="205">
        <v>5.3210918017484905E-3</v>
      </c>
      <c r="P29" s="205">
        <v>5.1716058397145732E-3</v>
      </c>
      <c r="Q29" s="205">
        <v>4.3019318355466216E-3</v>
      </c>
      <c r="R29" s="205">
        <v>5.0442413903409476E-3</v>
      </c>
      <c r="S29" s="203"/>
      <c r="U29" s="203"/>
      <c r="V29" s="203"/>
      <c r="W29" s="203"/>
      <c r="X29" s="203"/>
      <c r="Y29" s="203"/>
    </row>
    <row r="30" spans="3:27" ht="20.100000000000001" customHeight="1">
      <c r="C30" s="189" t="s">
        <v>87</v>
      </c>
      <c r="D30" s="261">
        <v>1.8030975179676714E-3</v>
      </c>
      <c r="E30" s="261">
        <v>2.5532468326285385E-3</v>
      </c>
      <c r="F30" s="261">
        <v>2.4111013411650707E-3</v>
      </c>
      <c r="G30" s="261">
        <v>2.3395178454591989E-3</v>
      </c>
      <c r="H30" s="214">
        <v>2.2852541323418944E-3</v>
      </c>
      <c r="I30" s="206">
        <v>6.2391675184706973E-3</v>
      </c>
      <c r="J30" s="207">
        <v>6.4714033803404134E-3</v>
      </c>
      <c r="K30" s="207">
        <v>9.355920104298799E-3</v>
      </c>
      <c r="L30" s="207">
        <v>4.4551477976727026E-3</v>
      </c>
      <c r="M30" s="207">
        <v>4.2819722048304072E-3</v>
      </c>
      <c r="N30" s="207">
        <v>4.8256874115529518E-3</v>
      </c>
      <c r="O30" s="207">
        <v>5.8644827643136895E-3</v>
      </c>
      <c r="P30" s="207">
        <v>5.3907392917593895E-3</v>
      </c>
      <c r="Q30" s="207">
        <v>4.4862087146044756E-3</v>
      </c>
      <c r="R30" s="207">
        <v>5.2405706155634795E-3</v>
      </c>
      <c r="S30" s="203"/>
      <c r="W30" s="194"/>
    </row>
    <row r="31" spans="3:27" ht="20.100000000000001" customHeight="1">
      <c r="C31" s="189" t="s">
        <v>17</v>
      </c>
      <c r="D31" s="261">
        <v>0</v>
      </c>
      <c r="E31" s="261">
        <v>0</v>
      </c>
      <c r="F31" s="261">
        <v>0</v>
      </c>
      <c r="G31" s="261">
        <v>0</v>
      </c>
      <c r="H31" s="214">
        <v>0</v>
      </c>
      <c r="I31" s="206">
        <v>0</v>
      </c>
      <c r="J31" s="207">
        <v>0</v>
      </c>
      <c r="K31" s="207">
        <v>0</v>
      </c>
      <c r="L31" s="207">
        <v>0</v>
      </c>
      <c r="M31" s="207">
        <v>0</v>
      </c>
      <c r="N31" s="207">
        <v>0</v>
      </c>
      <c r="O31" s="207">
        <v>1.1658185981858394E-4</v>
      </c>
      <c r="P31" s="207">
        <v>0</v>
      </c>
      <c r="Q31" s="207">
        <v>0</v>
      </c>
      <c r="R31" s="207">
        <v>1.0280254577650999E-4</v>
      </c>
      <c r="S31" s="203"/>
      <c r="W31" s="194"/>
    </row>
    <row r="32" spans="3:27" ht="20.100000000000001" customHeight="1">
      <c r="C32" s="189" t="s">
        <v>97</v>
      </c>
      <c r="D32" s="261">
        <v>1.053666863101543E-2</v>
      </c>
      <c r="E32" s="261">
        <v>5.7658862227505853E-2</v>
      </c>
      <c r="F32" s="261">
        <v>6.4870670702223493E-2</v>
      </c>
      <c r="G32" s="261">
        <v>5.1092772336017889E-2</v>
      </c>
      <c r="H32" s="214">
        <v>5.4983294256982895E-2</v>
      </c>
      <c r="I32" s="206">
        <v>1.5691795080245636E-3</v>
      </c>
      <c r="J32" s="207">
        <v>1.52757464781855E-3</v>
      </c>
      <c r="K32" s="207">
        <v>1.6094704622468651E-3</v>
      </c>
      <c r="L32" s="207">
        <v>5.2694327385242423E-4</v>
      </c>
      <c r="M32" s="207">
        <v>6.3224894238986284E-4</v>
      </c>
      <c r="N32" s="207">
        <v>6.6191779244972892E-4</v>
      </c>
      <c r="O32" s="207">
        <v>7.9899971236344243E-4</v>
      </c>
      <c r="P32" s="207">
        <v>9.3294156351881317E-4</v>
      </c>
      <c r="Q32" s="207">
        <v>8.4328694690497333E-4</v>
      </c>
      <c r="R32" s="207">
        <v>1.4118548352749787E-3</v>
      </c>
      <c r="S32" s="203"/>
      <c r="W32" s="194"/>
    </row>
    <row r="33" spans="3:28">
      <c r="D33" s="215"/>
      <c r="E33" s="215"/>
      <c r="F33" s="215"/>
      <c r="G33" s="215"/>
      <c r="H33" s="215"/>
      <c r="I33" s="198"/>
      <c r="J33" s="199"/>
      <c r="K33" s="199"/>
      <c r="L33" s="199"/>
      <c r="M33" s="199"/>
      <c r="N33" s="199"/>
      <c r="O33" s="257"/>
      <c r="P33" s="257"/>
      <c r="Q33" s="257"/>
      <c r="R33" s="257"/>
      <c r="W33" s="194"/>
    </row>
    <row r="34" spans="3:28" ht="20.100000000000001" customHeight="1">
      <c r="C34" s="186" t="s">
        <v>102</v>
      </c>
      <c r="D34" s="212">
        <v>18.907084078040064</v>
      </c>
      <c r="E34" s="212">
        <v>22.781891986015463</v>
      </c>
      <c r="F34" s="212">
        <v>24.115369146294906</v>
      </c>
      <c r="G34" s="212">
        <v>26.610344103240806</v>
      </c>
      <c r="H34" s="212">
        <v>27.586648928232677</v>
      </c>
      <c r="I34" s="213">
        <v>30.507243328758449</v>
      </c>
      <c r="J34" s="213">
        <v>32.821563310097702</v>
      </c>
      <c r="K34" s="212">
        <v>35.220369036908458</v>
      </c>
      <c r="L34" s="212">
        <v>44.900877554359219</v>
      </c>
      <c r="M34" s="212">
        <v>50.209373441872444</v>
      </c>
      <c r="N34" s="262">
        <v>55.282125242823284</v>
      </c>
      <c r="O34" s="263">
        <v>59.260034113808651</v>
      </c>
      <c r="P34" s="263">
        <v>68.255614125149151</v>
      </c>
      <c r="Q34" s="263">
        <v>75.045065037691899</v>
      </c>
      <c r="R34" s="263">
        <v>82.08113292483074</v>
      </c>
      <c r="S34" s="201"/>
      <c r="T34" s="202"/>
      <c r="U34" s="202"/>
      <c r="V34" s="202"/>
      <c r="W34" s="202"/>
      <c r="X34" s="202"/>
    </row>
    <row r="35" spans="3:28" ht="20.100000000000001" customHeight="1">
      <c r="C35" s="189" t="s">
        <v>87</v>
      </c>
      <c r="D35" s="216">
        <v>17.848886732287834</v>
      </c>
      <c r="E35" s="216">
        <v>21.599383060302685</v>
      </c>
      <c r="F35" s="304">
        <v>23.450462039640499</v>
      </c>
      <c r="G35" s="304">
        <v>26.009754721779736</v>
      </c>
      <c r="H35" s="304">
        <v>26.482031048899785</v>
      </c>
      <c r="I35" s="303">
        <v>27.775853841132381</v>
      </c>
      <c r="J35" s="303">
        <v>32.283000000000001</v>
      </c>
      <c r="K35" s="303">
        <v>34.588594394673116</v>
      </c>
      <c r="L35" s="303">
        <v>44.380662056941254</v>
      </c>
      <c r="M35" s="303">
        <v>49.636779938209486</v>
      </c>
      <c r="N35" s="303">
        <v>54.050598814617793</v>
      </c>
      <c r="O35" s="303">
        <v>58.52891323346055</v>
      </c>
      <c r="P35" s="303">
        <v>67.637098980333278</v>
      </c>
      <c r="Q35" s="303">
        <v>74.437298904848333</v>
      </c>
      <c r="R35" s="303">
        <v>81.554589625005349</v>
      </c>
      <c r="T35" s="202"/>
      <c r="U35" s="202"/>
      <c r="V35" s="202"/>
      <c r="W35" s="202"/>
      <c r="X35" s="202"/>
    </row>
    <row r="36" spans="3:28" ht="20.100000000000001" customHeight="1">
      <c r="C36" s="189" t="s">
        <v>17</v>
      </c>
      <c r="D36" s="216">
        <v>0.28755071118578113</v>
      </c>
      <c r="E36" s="216">
        <v>0.32945195469120031</v>
      </c>
      <c r="F36" s="304">
        <v>0.29585947846764354</v>
      </c>
      <c r="G36" s="304">
        <v>0.36089403190008279</v>
      </c>
      <c r="H36" s="304">
        <v>0.35803592598776185</v>
      </c>
      <c r="I36" s="303">
        <v>0.36143163858702615</v>
      </c>
      <c r="J36" s="303">
        <v>0.33200000000000002</v>
      </c>
      <c r="K36" s="303">
        <v>0.43675287023367804</v>
      </c>
      <c r="L36" s="303">
        <v>0.37108120520446036</v>
      </c>
      <c r="M36" s="303">
        <v>0.37278822429338365</v>
      </c>
      <c r="N36" s="303">
        <v>0.41885934972512628</v>
      </c>
      <c r="O36" s="303">
        <v>0.41515785982124825</v>
      </c>
      <c r="P36" s="303">
        <v>0.35293123379306479</v>
      </c>
      <c r="Q36" s="303">
        <v>0.361805402545885</v>
      </c>
      <c r="R36" s="303">
        <v>0.27420206336309416</v>
      </c>
      <c r="W36" s="194"/>
    </row>
    <row r="37" spans="3:28" ht="20.100000000000001" customHeight="1">
      <c r="C37" s="189" t="s">
        <v>97</v>
      </c>
      <c r="D37" s="216">
        <v>0.77064663456645077</v>
      </c>
      <c r="E37" s="216">
        <v>0.85305697102157718</v>
      </c>
      <c r="F37" s="304">
        <v>0.36904762818676484</v>
      </c>
      <c r="G37" s="304">
        <v>0.23969534956098743</v>
      </c>
      <c r="H37" s="304">
        <v>0.74658195334513122</v>
      </c>
      <c r="I37" s="303">
        <v>2.3699578490390425</v>
      </c>
      <c r="J37" s="303">
        <v>0.20699999999999999</v>
      </c>
      <c r="K37" s="303">
        <v>0.1950217720016702</v>
      </c>
      <c r="L37" s="303">
        <v>0.14913429221350036</v>
      </c>
      <c r="M37" s="303">
        <v>0.19980527936957798</v>
      </c>
      <c r="N37" s="303">
        <v>0.81266707848036912</v>
      </c>
      <c r="O37" s="303">
        <v>0.31596302052684894</v>
      </c>
      <c r="P37" s="303">
        <v>0.26558391102281614</v>
      </c>
      <c r="Q37" s="303">
        <v>0.24596073029768281</v>
      </c>
      <c r="R37" s="303">
        <v>0.25234123646229895</v>
      </c>
      <c r="W37" s="194"/>
    </row>
    <row r="38" spans="3:28" ht="20.100000000000001" customHeight="1">
      <c r="E38" s="196"/>
      <c r="I38" s="198"/>
      <c r="J38" s="199"/>
      <c r="K38" s="199"/>
      <c r="L38" s="199"/>
      <c r="M38" s="199"/>
      <c r="N38" s="199"/>
      <c r="O38" s="257"/>
      <c r="P38" s="257"/>
      <c r="Q38" s="257"/>
      <c r="R38" s="257"/>
      <c r="W38" s="194"/>
    </row>
    <row r="39" spans="3:28" ht="20.100000000000001" customHeight="1">
      <c r="C39" s="186" t="s">
        <v>103</v>
      </c>
      <c r="D39" s="204">
        <v>1.1165742244370535E-2</v>
      </c>
      <c r="E39" s="204">
        <v>1.2167060464762215E-2</v>
      </c>
      <c r="F39" s="204">
        <v>1.1795947123884114E-2</v>
      </c>
      <c r="G39" s="204">
        <v>1.1902677573764958E-2</v>
      </c>
      <c r="H39" s="204">
        <v>1.1223104240459015E-2</v>
      </c>
      <c r="I39" s="204">
        <v>1.092881010051029E-2</v>
      </c>
      <c r="J39" s="204">
        <v>1.072168338870315E-2</v>
      </c>
      <c r="K39" s="205">
        <v>1.0654915888579019E-2</v>
      </c>
      <c r="L39" s="205">
        <v>1.2277796685166164E-2</v>
      </c>
      <c r="M39" s="205">
        <v>1.2650453067206963E-2</v>
      </c>
      <c r="N39" s="205">
        <v>1.3022105818612956E-2</v>
      </c>
      <c r="O39" s="205">
        <v>1.3383584761090171E-2</v>
      </c>
      <c r="P39" s="205">
        <v>1.3337677311216652E-2</v>
      </c>
      <c r="Q39" s="205">
        <v>1.3651309915782969E-2</v>
      </c>
      <c r="R39" s="205">
        <v>1.4097121101980952E-2</v>
      </c>
      <c r="S39" s="203"/>
      <c r="W39" s="194"/>
    </row>
    <row r="40" spans="3:28" ht="20.100000000000001" customHeight="1">
      <c r="C40" s="189" t="s">
        <v>87</v>
      </c>
      <c r="D40" s="261">
        <v>1.1096030936723711E-2</v>
      </c>
      <c r="E40" s="261">
        <v>1.2112294868952265E-2</v>
      </c>
      <c r="F40" s="261">
        <v>1.2116327910271962E-2</v>
      </c>
      <c r="G40" s="261">
        <v>1.2300734136008214E-2</v>
      </c>
      <c r="H40" s="214">
        <v>1.1379727364462222E-2</v>
      </c>
      <c r="I40" s="206">
        <v>1.0479944673409312E-2</v>
      </c>
      <c r="J40" s="207">
        <v>1.1105771265076799E-2</v>
      </c>
      <c r="K40" s="207">
        <v>1.1001511662439718E-2</v>
      </c>
      <c r="L40" s="207">
        <v>1.2718588185869644E-2</v>
      </c>
      <c r="M40" s="207">
        <v>1.3080969516056048E-2</v>
      </c>
      <c r="N40" s="207">
        <v>1.3333150243635362E-2</v>
      </c>
      <c r="O40" s="207">
        <v>1.3839037673066828E-2</v>
      </c>
      <c r="P40" s="207">
        <v>1.3794599878893482E-2</v>
      </c>
      <c r="Q40" s="207">
        <v>1.4142616729744886E-2</v>
      </c>
      <c r="R40" s="207">
        <v>1.4588930744843373E-2</v>
      </c>
      <c r="S40" s="203"/>
      <c r="W40" s="194"/>
    </row>
    <row r="41" spans="3:28" ht="20.100000000000001" customHeight="1">
      <c r="C41" s="189" t="s">
        <v>17</v>
      </c>
      <c r="D41" s="261">
        <v>4.8481850196720805E-3</v>
      </c>
      <c r="E41" s="261">
        <v>4.9805667283860152E-3</v>
      </c>
      <c r="F41" s="261">
        <v>3.7275818192009946E-3</v>
      </c>
      <c r="G41" s="261">
        <v>4.1539840571980721E-3</v>
      </c>
      <c r="H41" s="214">
        <v>3.6460531513357857E-3</v>
      </c>
      <c r="I41" s="206">
        <v>3.4854219130486192E-3</v>
      </c>
      <c r="J41" s="207">
        <v>2.9107487287392602E-3</v>
      </c>
      <c r="K41" s="207">
        <v>3.5896833113024315E-3</v>
      </c>
      <c r="L41" s="207">
        <v>2.7976397912686164E-3</v>
      </c>
      <c r="M41" s="207">
        <v>2.6232129004820433E-3</v>
      </c>
      <c r="N41" s="207">
        <v>2.6832052267273267E-3</v>
      </c>
      <c r="O41" s="207">
        <v>2.483515898712524E-3</v>
      </c>
      <c r="P41" s="207">
        <v>1.9846564078569748E-3</v>
      </c>
      <c r="Q41" s="207">
        <v>1.8977500938415679E-3</v>
      </c>
      <c r="R41" s="207">
        <v>1.4163381570605693E-3</v>
      </c>
      <c r="S41" s="203"/>
      <c r="W41" s="194"/>
    </row>
    <row r="42" spans="3:28" ht="20.100000000000001" customHeight="1">
      <c r="C42" s="189" t="s">
        <v>97</v>
      </c>
      <c r="D42" s="261">
        <v>3.0319069042957888E-2</v>
      </c>
      <c r="E42" s="261">
        <v>3.7064962898557832E-2</v>
      </c>
      <c r="F42" s="261">
        <v>1.248293539478725E-2</v>
      </c>
      <c r="G42" s="261">
        <v>6.9895637805573799E-3</v>
      </c>
      <c r="H42" s="214">
        <v>2.2830326997235986E-2</v>
      </c>
      <c r="I42" s="206">
        <v>6.3415892260268988E-2</v>
      </c>
      <c r="J42" s="207">
        <v>5.053834322127004E-3</v>
      </c>
      <c r="K42" s="207">
        <v>4.88818247218925E-3</v>
      </c>
      <c r="L42" s="207">
        <v>4.2603040117579257E-3</v>
      </c>
      <c r="M42" s="207">
        <v>6.1883401525737415E-3</v>
      </c>
      <c r="N42" s="207">
        <v>2.3023255653824196E-2</v>
      </c>
      <c r="O42" s="207">
        <v>1.0066493233233836E-2</v>
      </c>
      <c r="P42" s="207">
        <v>7.2730500579018227E-3</v>
      </c>
      <c r="Q42" s="207">
        <v>5.6807885165497578E-3</v>
      </c>
      <c r="R42" s="207">
        <v>6.5074304886522652E-3</v>
      </c>
      <c r="S42" s="203"/>
      <c r="W42" s="194"/>
    </row>
    <row r="43" spans="3:28" ht="20.100000000000001" customHeight="1">
      <c r="D43" s="217"/>
      <c r="E43" s="264"/>
      <c r="F43" s="218"/>
      <c r="G43" s="218"/>
      <c r="H43" s="217"/>
      <c r="I43" s="218"/>
      <c r="J43" s="199"/>
      <c r="K43" s="199"/>
      <c r="L43" s="199"/>
      <c r="M43" s="199"/>
      <c r="N43" s="199"/>
      <c r="O43" s="257"/>
      <c r="P43" s="257"/>
      <c r="Q43" s="257"/>
      <c r="R43" s="257"/>
      <c r="W43" s="194"/>
    </row>
    <row r="44" spans="3:28" ht="20.100000000000001" customHeight="1">
      <c r="C44" s="186" t="s">
        <v>104</v>
      </c>
      <c r="D44" s="265"/>
      <c r="E44" s="266"/>
      <c r="F44" s="267">
        <v>0.36008456081436685</v>
      </c>
      <c r="G44" s="219">
        <v>0.33939024573840698</v>
      </c>
      <c r="H44" s="219">
        <v>0.57742034687473631</v>
      </c>
      <c r="I44" s="219">
        <v>0.33755713685442224</v>
      </c>
      <c r="J44" s="204">
        <v>0.27651375440547327</v>
      </c>
      <c r="K44" s="204">
        <v>0.29872196371353493</v>
      </c>
      <c r="L44" s="204">
        <v>0.47967542391267903</v>
      </c>
      <c r="M44" s="204">
        <v>0.54625873841575279</v>
      </c>
      <c r="N44" s="204">
        <v>0.34426501237805845</v>
      </c>
      <c r="O44" s="204">
        <v>0.40846424800866576</v>
      </c>
      <c r="P44" s="204">
        <v>0.48071294851221524</v>
      </c>
      <c r="Q44" s="204">
        <v>0.46791425763778688</v>
      </c>
      <c r="R44" s="204">
        <v>0.38488162589423447</v>
      </c>
      <c r="T44" s="202"/>
      <c r="V44" s="201"/>
      <c r="W44" s="194"/>
      <c r="X44" s="202"/>
      <c r="Y44" s="202"/>
      <c r="Z44" s="202"/>
      <c r="AA44" s="202"/>
      <c r="AB44" s="202"/>
    </row>
    <row r="45" spans="3:28" ht="20.100000000000001" customHeight="1">
      <c r="C45" s="189" t="s">
        <v>87</v>
      </c>
      <c r="D45" s="261">
        <v>0.55656633905678388</v>
      </c>
      <c r="E45" s="261">
        <v>0.39752578945124462</v>
      </c>
      <c r="F45" s="261">
        <v>0.4078110391596067</v>
      </c>
      <c r="G45" s="261">
        <v>0.40562139658001051</v>
      </c>
      <c r="H45" s="220">
        <v>0.63668530111624444</v>
      </c>
      <c r="I45" s="206">
        <v>0.29699314599091392</v>
      </c>
      <c r="J45" s="206">
        <v>0.27501822677275178</v>
      </c>
      <c r="K45" s="206">
        <v>0.29723198277206403</v>
      </c>
      <c r="L45" s="206">
        <v>0.47935326332279682</v>
      </c>
      <c r="M45" s="206">
        <v>0.5459855408852351</v>
      </c>
      <c r="N45" s="206">
        <v>0.34409875359853426</v>
      </c>
      <c r="O45" s="206">
        <v>0.40834600614913585</v>
      </c>
      <c r="P45" s="206">
        <v>0.46611155999999998</v>
      </c>
      <c r="Q45" s="206">
        <v>0.46801947826259382</v>
      </c>
      <c r="R45" s="206">
        <v>0.38457798105757296</v>
      </c>
      <c r="S45" s="201"/>
      <c r="T45" s="202"/>
      <c r="U45" s="281"/>
      <c r="V45" s="281"/>
      <c r="W45" s="281"/>
      <c r="X45" s="202"/>
      <c r="Y45" s="202"/>
      <c r="Z45" s="202"/>
      <c r="AA45" s="202"/>
      <c r="AB45" s="202"/>
    </row>
    <row r="46" spans="3:28" ht="20.100000000000001" customHeight="1">
      <c r="C46" s="189" t="s">
        <v>17</v>
      </c>
      <c r="D46" s="261" t="s">
        <v>174</v>
      </c>
      <c r="E46" s="261" t="s">
        <v>174</v>
      </c>
      <c r="F46" s="261" t="s">
        <v>174</v>
      </c>
      <c r="G46" s="261">
        <v>1</v>
      </c>
      <c r="H46" s="220">
        <v>0</v>
      </c>
      <c r="I46" s="206">
        <v>1</v>
      </c>
      <c r="J46" s="206" t="s">
        <v>174</v>
      </c>
      <c r="K46" s="206" t="s">
        <v>174</v>
      </c>
      <c r="L46" s="206" t="s">
        <v>174</v>
      </c>
      <c r="M46" s="206" t="s">
        <v>174</v>
      </c>
      <c r="N46" s="206">
        <v>0.39276657822012973</v>
      </c>
      <c r="O46" s="206">
        <v>0.36</v>
      </c>
      <c r="P46" s="206" t="s">
        <v>174</v>
      </c>
      <c r="Q46" s="206">
        <v>0.32665695477450818</v>
      </c>
      <c r="R46" s="206">
        <v>0.1258268472608165</v>
      </c>
      <c r="S46" s="201"/>
      <c r="T46" s="281"/>
      <c r="U46" s="281"/>
      <c r="V46" s="281"/>
      <c r="W46" s="281"/>
      <c r="X46" s="282"/>
      <c r="Y46" s="282"/>
      <c r="Z46" s="282"/>
      <c r="AA46" s="282"/>
      <c r="AB46" s="282"/>
    </row>
    <row r="47" spans="3:28" ht="20.100000000000001" customHeight="1">
      <c r="C47" s="189" t="s">
        <v>97</v>
      </c>
      <c r="D47" s="261">
        <v>0.16269911425997827</v>
      </c>
      <c r="E47" s="261">
        <v>0.15805664360739552</v>
      </c>
      <c r="F47" s="261">
        <v>0.13216304672801846</v>
      </c>
      <c r="G47" s="261">
        <v>2.0263012680571721E-2</v>
      </c>
      <c r="H47" s="220">
        <v>0.27360700587544978</v>
      </c>
      <c r="I47" s="206">
        <v>1.0005463905301153</v>
      </c>
      <c r="J47" s="206">
        <v>1.015625</v>
      </c>
      <c r="K47" s="206">
        <v>0.99994844093155255</v>
      </c>
      <c r="L47" s="206">
        <v>1</v>
      </c>
      <c r="M47" s="206">
        <v>1.0073966347064842</v>
      </c>
      <c r="N47" s="206">
        <v>1</v>
      </c>
      <c r="O47" s="206">
        <v>1</v>
      </c>
      <c r="P47" s="206">
        <v>1.028981270006609</v>
      </c>
      <c r="Q47" s="206">
        <v>1.0043761203468491</v>
      </c>
      <c r="R47" s="206">
        <v>1.0002326539999999</v>
      </c>
      <c r="S47" s="201"/>
      <c r="T47" s="281"/>
      <c r="U47" s="281"/>
      <c r="V47" s="281"/>
      <c r="W47" s="281"/>
      <c r="X47" s="281"/>
      <c r="Y47" s="281"/>
    </row>
    <row r="48" spans="3:28" ht="20.100000000000001" customHeight="1">
      <c r="E48" s="196"/>
      <c r="I48" s="198"/>
      <c r="J48" s="218"/>
      <c r="K48" s="199"/>
      <c r="L48" s="199"/>
      <c r="M48" s="199"/>
      <c r="N48" s="199"/>
      <c r="O48" s="257"/>
      <c r="P48" s="257"/>
      <c r="Q48" s="257"/>
      <c r="R48" s="257"/>
      <c r="S48" s="201"/>
      <c r="T48" s="281"/>
      <c r="U48" s="281"/>
      <c r="V48" s="281"/>
      <c r="W48" s="281"/>
      <c r="X48" s="281"/>
      <c r="Y48" s="281"/>
    </row>
    <row r="49" spans="3:31" ht="27.6" customHeight="1">
      <c r="C49" s="186" t="s">
        <v>105</v>
      </c>
      <c r="D49" s="268"/>
      <c r="E49" s="269"/>
      <c r="F49" s="267">
        <v>0.43096422325989309</v>
      </c>
      <c r="G49" s="267">
        <v>0.40707375710460691</v>
      </c>
      <c r="H49" s="267">
        <v>0.5349041017897862</v>
      </c>
      <c r="I49" s="267">
        <v>0.25119912722905158</v>
      </c>
      <c r="J49" s="204">
        <v>0.2274738635703977</v>
      </c>
      <c r="K49" s="204">
        <v>0.29824619907703781</v>
      </c>
      <c r="L49" s="204">
        <v>0.50173951214530543</v>
      </c>
      <c r="M49" s="204">
        <v>0.66125621832353054</v>
      </c>
      <c r="N49" s="204">
        <v>0.56597725174079283</v>
      </c>
      <c r="O49" s="204">
        <v>0.56539321431320089</v>
      </c>
      <c r="P49" s="204">
        <v>0.60812069113534606</v>
      </c>
      <c r="Q49" s="204">
        <v>0.50953002366822753</v>
      </c>
      <c r="R49" s="204">
        <v>0.49124229151085236</v>
      </c>
      <c r="S49" s="202"/>
      <c r="T49" s="282"/>
      <c r="U49" s="325"/>
      <c r="V49" s="325"/>
      <c r="W49" s="282"/>
      <c r="X49" s="282"/>
      <c r="Y49" s="282"/>
    </row>
    <row r="50" spans="3:31" ht="20.100000000000001" customHeight="1">
      <c r="C50" s="189" t="s">
        <v>87</v>
      </c>
      <c r="D50" s="261">
        <v>0.42519345457757479</v>
      </c>
      <c r="E50" s="261">
        <v>0.6642280329326874</v>
      </c>
      <c r="F50" s="261">
        <v>0.55055903253221972</v>
      </c>
      <c r="G50" s="261">
        <v>0.54017661195932098</v>
      </c>
      <c r="H50" s="220">
        <v>0.62371148257048337</v>
      </c>
      <c r="I50" s="206">
        <v>0.24854379297652196</v>
      </c>
      <c r="J50" s="206">
        <v>0.22490450279358956</v>
      </c>
      <c r="K50" s="206">
        <v>0.29671439045753201</v>
      </c>
      <c r="L50" s="206">
        <v>0.50114830421170098</v>
      </c>
      <c r="M50" s="206">
        <v>0.66083053860524643</v>
      </c>
      <c r="N50" s="206">
        <v>0.56545888687848345</v>
      </c>
      <c r="O50" s="206">
        <v>0.56528849699060424</v>
      </c>
      <c r="P50" s="206">
        <v>0.60761560230127132</v>
      </c>
      <c r="Q50" s="206">
        <v>0.5087716126226377</v>
      </c>
      <c r="R50" s="206">
        <v>0.49112164023791499</v>
      </c>
      <c r="U50" s="196"/>
      <c r="W50" s="194"/>
    </row>
    <row r="51" spans="3:31" ht="20.100000000000001" customHeight="1">
      <c r="C51" s="189" t="s">
        <v>17</v>
      </c>
      <c r="D51" s="261" t="s">
        <v>174</v>
      </c>
      <c r="E51" s="261" t="s">
        <v>174</v>
      </c>
      <c r="F51" s="261" t="s">
        <v>174</v>
      </c>
      <c r="G51" s="261" t="s">
        <v>174</v>
      </c>
      <c r="H51" s="214" t="s">
        <v>174</v>
      </c>
      <c r="I51" s="206" t="s">
        <v>174</v>
      </c>
      <c r="J51" s="206" t="s">
        <v>174</v>
      </c>
      <c r="K51" s="206" t="s">
        <v>174</v>
      </c>
      <c r="L51" s="206" t="s">
        <v>174</v>
      </c>
      <c r="M51" s="206" t="s">
        <v>174</v>
      </c>
      <c r="N51" s="206" t="s">
        <v>174</v>
      </c>
      <c r="O51" s="206">
        <v>0.36</v>
      </c>
      <c r="P51" s="206" t="s">
        <v>174</v>
      </c>
      <c r="Q51" s="206" t="s">
        <v>174</v>
      </c>
      <c r="R51" s="206">
        <v>0.1258268472608165</v>
      </c>
      <c r="S51" s="270"/>
      <c r="U51" s="196"/>
      <c r="W51" s="194"/>
    </row>
    <row r="52" spans="3:31" ht="20.100000000000001" customHeight="1">
      <c r="C52" s="189" t="s">
        <v>97</v>
      </c>
      <c r="D52" s="261">
        <v>0.99987745493388391</v>
      </c>
      <c r="E52" s="261">
        <v>0.19997770659740557</v>
      </c>
      <c r="F52" s="261">
        <v>0.13996348088407179</v>
      </c>
      <c r="G52" s="261">
        <v>3.127966072803226E-2</v>
      </c>
      <c r="H52" s="220">
        <v>0.27223627247839388</v>
      </c>
      <c r="I52" s="206">
        <v>0.99995308290011764</v>
      </c>
      <c r="J52" s="206">
        <v>0.99997110292796976</v>
      </c>
      <c r="K52" s="206">
        <v>0.99994844093155255</v>
      </c>
      <c r="L52" s="206">
        <v>1</v>
      </c>
      <c r="M52" s="206">
        <v>1</v>
      </c>
      <c r="N52" s="206">
        <v>1</v>
      </c>
      <c r="O52" s="206">
        <v>1</v>
      </c>
      <c r="P52" s="206">
        <v>1</v>
      </c>
      <c r="Q52" s="206">
        <v>1</v>
      </c>
      <c r="R52" s="206">
        <v>1</v>
      </c>
      <c r="U52" s="196"/>
      <c r="W52" s="194"/>
    </row>
    <row r="53" spans="3:31" ht="20.100000000000001" customHeight="1">
      <c r="E53" s="196"/>
      <c r="I53" s="198"/>
      <c r="J53" s="218"/>
      <c r="K53" s="199"/>
      <c r="L53" s="199"/>
      <c r="M53" s="199"/>
      <c r="N53" s="199"/>
      <c r="O53" s="257"/>
      <c r="P53" s="257"/>
      <c r="Q53" s="257"/>
      <c r="R53" s="257"/>
      <c r="W53" s="194"/>
    </row>
    <row r="54" spans="3:31" ht="20.100000000000001" customHeight="1">
      <c r="C54" s="186" t="s">
        <v>106</v>
      </c>
      <c r="D54" s="268"/>
      <c r="E54" s="269"/>
      <c r="F54" s="271">
        <v>1885.2483702515935</v>
      </c>
      <c r="G54" s="271">
        <v>2019.6527456871054</v>
      </c>
      <c r="H54" s="271">
        <v>2249.24066494</v>
      </c>
      <c r="I54" s="271">
        <v>2542.9080292097833</v>
      </c>
      <c r="J54" s="271">
        <v>2748.241233094855</v>
      </c>
      <c r="K54" s="271">
        <v>3017.995774119498</v>
      </c>
      <c r="L54" s="271">
        <v>3104.1850079419273</v>
      </c>
      <c r="M54" s="271">
        <v>3290.7899622572477</v>
      </c>
      <c r="N54" s="271">
        <v>3464.4106055244806</v>
      </c>
      <c r="O54" s="271">
        <v>3726.0170361143696</v>
      </c>
      <c r="P54" s="271">
        <v>4285.7701596976231</v>
      </c>
      <c r="Q54" s="271">
        <v>5076.0775827923862</v>
      </c>
      <c r="R54" s="271">
        <v>4721</v>
      </c>
      <c r="W54" s="194"/>
      <c r="AB54" s="202"/>
    </row>
    <row r="55" spans="3:31" ht="20.100000000000001" customHeight="1">
      <c r="C55" s="189" t="s">
        <v>87</v>
      </c>
      <c r="D55" s="257">
        <v>1305.0740399533979</v>
      </c>
      <c r="E55" s="257">
        <v>1441.3829931599998</v>
      </c>
      <c r="F55" s="257">
        <v>1678.3144530415934</v>
      </c>
      <c r="G55" s="257">
        <v>1808.9299421671055</v>
      </c>
      <c r="H55" s="221">
        <v>2017.12356</v>
      </c>
      <c r="I55" s="191">
        <v>2310.796506149783</v>
      </c>
      <c r="J55" s="191">
        <v>2501.5874486348548</v>
      </c>
      <c r="K55" s="191">
        <v>2759.7385591094981</v>
      </c>
      <c r="L55" s="191">
        <v>2832.4836506919273</v>
      </c>
      <c r="M55" s="191">
        <v>3006.2571522872477</v>
      </c>
      <c r="N55" s="191">
        <v>3154.7080669644811</v>
      </c>
      <c r="O55" s="191">
        <v>3406.7900361143697</v>
      </c>
      <c r="P55" s="191">
        <v>3938.7980069076234</v>
      </c>
      <c r="Q55" s="191">
        <v>4704.0220295123863</v>
      </c>
      <c r="R55" s="191">
        <v>4332.85775130196</v>
      </c>
      <c r="W55" s="194"/>
      <c r="AB55" s="202"/>
    </row>
    <row r="56" spans="3:31" ht="20.100000000000001" customHeight="1">
      <c r="C56" s="189" t="s">
        <v>17</v>
      </c>
      <c r="D56" s="257">
        <v>76.662395761484319</v>
      </c>
      <c r="E56" s="257">
        <v>87.403381229999994</v>
      </c>
      <c r="F56" s="257">
        <v>104.01111103133729</v>
      </c>
      <c r="G56" s="257">
        <v>109.6124585420464</v>
      </c>
      <c r="H56" s="221">
        <v>122.23073239048897</v>
      </c>
      <c r="I56" s="191">
        <v>128.19744945113442</v>
      </c>
      <c r="J56" s="191">
        <v>141.89635252553032</v>
      </c>
      <c r="K56" s="191">
        <v>151.8543716041242</v>
      </c>
      <c r="L56" s="191">
        <v>172.91799050000009</v>
      </c>
      <c r="M56" s="191">
        <v>184.21920844664228</v>
      </c>
      <c r="N56" s="191">
        <v>198.82939202382681</v>
      </c>
      <c r="O56" s="191">
        <v>212.977</v>
      </c>
      <c r="P56" s="191">
        <v>226.01209169776388</v>
      </c>
      <c r="Q56" s="191">
        <v>252.2512916780812</v>
      </c>
      <c r="R56" s="191">
        <v>258.3201123979876</v>
      </c>
      <c r="W56" s="194"/>
      <c r="AB56" s="222"/>
    </row>
    <row r="57" spans="3:31" ht="20.100000000000001" customHeight="1">
      <c r="C57" s="189" t="s">
        <v>97</v>
      </c>
      <c r="D57" s="257">
        <v>75.883284758515657</v>
      </c>
      <c r="E57" s="257">
        <v>83.28641389000002</v>
      </c>
      <c r="F57" s="257">
        <v>102.92280617866274</v>
      </c>
      <c r="G57" s="257">
        <v>101.11034497795352</v>
      </c>
      <c r="H57" s="221">
        <v>109.88637254951108</v>
      </c>
      <c r="I57" s="191">
        <v>103.91407360886558</v>
      </c>
      <c r="J57" s="191">
        <v>104.75743193446975</v>
      </c>
      <c r="K57" s="191">
        <v>106.40284340587584</v>
      </c>
      <c r="L57" s="191">
        <v>98.783366749999999</v>
      </c>
      <c r="M57" s="191">
        <v>100.31360152335768</v>
      </c>
      <c r="N57" s="191">
        <v>110.87314653617314</v>
      </c>
      <c r="O57" s="191">
        <v>106.25</v>
      </c>
      <c r="P57" s="191">
        <v>120.96006109223606</v>
      </c>
      <c r="Q57" s="191">
        <v>119.80426160191878</v>
      </c>
      <c r="R57" s="191">
        <v>129.61215868695606</v>
      </c>
      <c r="W57" s="194"/>
    </row>
    <row r="58" spans="3:31" ht="20.100000000000001" customHeight="1">
      <c r="E58" s="196"/>
      <c r="I58" s="198"/>
      <c r="J58" s="199"/>
      <c r="K58" s="199"/>
      <c r="L58" s="199"/>
      <c r="M58" s="199"/>
      <c r="N58" s="199"/>
      <c r="O58" s="257"/>
      <c r="P58" s="257"/>
      <c r="Q58" s="257"/>
      <c r="R58" s="257"/>
      <c r="W58" s="194"/>
    </row>
    <row r="59" spans="3:31" ht="20.100000000000001" customHeight="1">
      <c r="C59" s="186" t="s">
        <v>107</v>
      </c>
      <c r="D59" s="268"/>
      <c r="E59" s="269"/>
      <c r="F59" s="267">
        <v>0.9221625410736537</v>
      </c>
      <c r="G59" s="267">
        <v>0.90338085631726384</v>
      </c>
      <c r="H59" s="267">
        <v>0.91506085099978618</v>
      </c>
      <c r="I59" s="267">
        <v>0.91042597697406846</v>
      </c>
      <c r="J59" s="267">
        <v>0.89756484503174028</v>
      </c>
      <c r="K59" s="267">
        <v>0.91267975769899645</v>
      </c>
      <c r="L59" s="267">
        <v>0.84871807264723909</v>
      </c>
      <c r="M59" s="267">
        <v>0.82898524671687679</v>
      </c>
      <c r="N59" s="267">
        <v>0.8160670615701674</v>
      </c>
      <c r="O59" s="267">
        <v>0.84153135416143399</v>
      </c>
      <c r="P59" s="267">
        <v>0.83747278744396536</v>
      </c>
      <c r="Q59" s="267">
        <v>0.92337994782806032</v>
      </c>
      <c r="R59" s="267">
        <v>0.81077765707202298</v>
      </c>
      <c r="W59" s="194"/>
    </row>
    <row r="60" spans="3:31" ht="20.100000000000001" customHeight="1">
      <c r="C60" s="189" t="s">
        <v>87</v>
      </c>
      <c r="D60" s="261">
        <v>0.81131905531352633</v>
      </c>
      <c r="E60" s="261">
        <v>0.80419589703001593</v>
      </c>
      <c r="F60" s="261">
        <v>0.86714273716716084</v>
      </c>
      <c r="G60" s="261">
        <v>0.83219053533602982</v>
      </c>
      <c r="H60" s="214">
        <v>0.86755069672060403</v>
      </c>
      <c r="I60" s="206">
        <v>0.87187309072367924</v>
      </c>
      <c r="J60" s="206">
        <v>0.86077108082736298</v>
      </c>
      <c r="K60" s="206">
        <v>0.87778345650274758</v>
      </c>
      <c r="L60" s="206">
        <v>0.81173176394120117</v>
      </c>
      <c r="M60" s="206">
        <v>0.79211073564476664</v>
      </c>
      <c r="N60" s="206">
        <v>0.77820038175544393</v>
      </c>
      <c r="O60" s="206">
        <v>0.80555724625853853</v>
      </c>
      <c r="P60" s="206">
        <v>0.80331864210900639</v>
      </c>
      <c r="Q60" s="206">
        <v>0.89373448030013414</v>
      </c>
      <c r="R60" s="206">
        <v>0.77508527664298132</v>
      </c>
      <c r="W60" s="194"/>
    </row>
    <row r="61" spans="3:31" ht="20.100000000000001" customHeight="1">
      <c r="C61" s="189" t="s">
        <v>17</v>
      </c>
      <c r="D61" s="261">
        <v>1.2925493286743059</v>
      </c>
      <c r="E61" s="261">
        <v>1.3212847674712569</v>
      </c>
      <c r="F61" s="261">
        <v>1.3104529504459002</v>
      </c>
      <c r="G61" s="261">
        <v>1.2616627790150501</v>
      </c>
      <c r="H61" s="214">
        <v>1.2447347170341143</v>
      </c>
      <c r="I61" s="206">
        <v>1.2362564640459386</v>
      </c>
      <c r="J61" s="206">
        <v>1.2440538275634552</v>
      </c>
      <c r="K61" s="206">
        <v>1.2480950685086285</v>
      </c>
      <c r="L61" s="206">
        <v>1.3036560301739422</v>
      </c>
      <c r="M61" s="206">
        <v>1.2963022236815849</v>
      </c>
      <c r="N61" s="206">
        <v>1.2736973980775521</v>
      </c>
      <c r="O61" s="206">
        <v>1.2740497452892638</v>
      </c>
      <c r="P61" s="206">
        <v>1.2709454508186959</v>
      </c>
      <c r="Q61" s="206">
        <v>1.3231143290985663</v>
      </c>
      <c r="R61" s="206">
        <v>1.3343029860463422</v>
      </c>
      <c r="W61" s="194"/>
    </row>
    <row r="62" spans="3:31" ht="20.100000000000001" customHeight="1">
      <c r="C62" s="189" t="s">
        <v>97</v>
      </c>
      <c r="D62" s="261">
        <v>2.9854286603018783</v>
      </c>
      <c r="E62" s="261">
        <v>2.7204737023260206</v>
      </c>
      <c r="F62" s="261">
        <v>3.4744626111249106</v>
      </c>
      <c r="G62" s="261">
        <v>2.9210443337481822</v>
      </c>
      <c r="H62" s="214">
        <v>3.3557968612174895</v>
      </c>
      <c r="I62" s="206">
        <v>2.7805573415482803</v>
      </c>
      <c r="J62" s="206">
        <v>2.5578204358459695</v>
      </c>
      <c r="K62" s="206">
        <v>2.666966404772722</v>
      </c>
      <c r="L62" s="206">
        <v>2.821934294343889</v>
      </c>
      <c r="M62" s="206">
        <v>3.105647886994781</v>
      </c>
      <c r="N62" s="206">
        <v>3.1410904482799089</v>
      </c>
      <c r="O62" s="206">
        <v>3.3850952059125823</v>
      </c>
      <c r="P62" s="206">
        <v>3.3125070564049222</v>
      </c>
      <c r="Q62" s="206">
        <v>2.7670379443019368</v>
      </c>
      <c r="R62" s="206">
        <v>3.3424664353879709</v>
      </c>
      <c r="W62" s="194"/>
      <c r="Z62" s="222"/>
      <c r="AA62" s="222"/>
      <c r="AB62" s="223"/>
    </row>
    <row r="63" spans="3:31" ht="20.100000000000001" customHeight="1">
      <c r="E63" s="196"/>
      <c r="I63" s="198"/>
      <c r="J63" s="218"/>
      <c r="K63" s="199"/>
      <c r="L63" s="199"/>
      <c r="M63" s="199"/>
      <c r="N63" s="199"/>
      <c r="O63" s="257"/>
      <c r="P63" s="257"/>
      <c r="Q63" s="257"/>
      <c r="R63" s="257"/>
      <c r="W63" s="194"/>
      <c r="Z63" s="222"/>
      <c r="AA63" s="222"/>
      <c r="AB63" s="222"/>
    </row>
    <row r="64" spans="3:31" ht="20.100000000000001" customHeight="1">
      <c r="C64" s="186" t="s">
        <v>108</v>
      </c>
      <c r="D64" s="268"/>
      <c r="E64" s="269"/>
      <c r="F64" s="267">
        <v>1.0277009771256456</v>
      </c>
      <c r="G64" s="267">
        <v>1.1801481584606277</v>
      </c>
      <c r="H64" s="267">
        <v>0.90009193123003284</v>
      </c>
      <c r="I64" s="267">
        <v>0.87110977825578118</v>
      </c>
      <c r="J64" s="267">
        <v>1.3892757188903133</v>
      </c>
      <c r="K64" s="267">
        <v>1.3932236122457238</v>
      </c>
      <c r="L64" s="267">
        <v>1.4861809809022755</v>
      </c>
      <c r="M64" s="267">
        <v>1.3441142289604566</v>
      </c>
      <c r="N64" s="267">
        <v>1.1439308929190759</v>
      </c>
      <c r="O64" s="267">
        <v>1.154592183948506</v>
      </c>
      <c r="P64" s="267">
        <v>1.0001787572347409</v>
      </c>
      <c r="Q64" s="267">
        <v>0.91365376564184708</v>
      </c>
      <c r="R64" s="267">
        <v>1.2172405018593486</v>
      </c>
      <c r="T64" s="201"/>
      <c r="U64" s="201"/>
      <c r="V64" s="201"/>
      <c r="W64" s="201"/>
      <c r="X64" s="201"/>
      <c r="Y64" s="201"/>
      <c r="Z64" s="201"/>
      <c r="AA64" s="201"/>
      <c r="AB64" s="201"/>
      <c r="AC64" s="201"/>
      <c r="AD64" s="201"/>
      <c r="AE64" s="201"/>
    </row>
    <row r="65" spans="3:33" ht="20.100000000000001" customHeight="1">
      <c r="C65" s="189" t="s">
        <v>87</v>
      </c>
      <c r="D65" s="261">
        <v>0.2106941694799194</v>
      </c>
      <c r="E65" s="261">
        <v>0.93824630709982215</v>
      </c>
      <c r="F65" s="261">
        <v>0.78536634104932801</v>
      </c>
      <c r="G65" s="261">
        <v>1.002991321324175</v>
      </c>
      <c r="H65" s="220">
        <v>0.63100928901868003</v>
      </c>
      <c r="I65" s="206">
        <v>0.92477513869127936</v>
      </c>
      <c r="J65" s="206">
        <v>1.3921137768816834</v>
      </c>
      <c r="K65" s="207">
        <v>1.3961838641543851</v>
      </c>
      <c r="L65" s="207">
        <v>1.4871011545082957</v>
      </c>
      <c r="M65" s="207">
        <v>1.3449105388951625</v>
      </c>
      <c r="N65" s="207">
        <v>1.1447578914295682</v>
      </c>
      <c r="O65" s="207">
        <v>1.1554233298854524</v>
      </c>
      <c r="P65" s="207">
        <v>1.0007148591406554</v>
      </c>
      <c r="Q65" s="207">
        <v>0.91666394332894241</v>
      </c>
      <c r="R65" s="207">
        <v>1.2211383028046743</v>
      </c>
      <c r="S65" s="202"/>
      <c r="T65" s="281"/>
      <c r="U65" s="281"/>
      <c r="V65" s="281"/>
      <c r="W65" s="281"/>
      <c r="X65" s="281"/>
      <c r="Y65" s="281"/>
      <c r="Z65" s="281"/>
      <c r="AA65" s="281"/>
      <c r="AB65" s="281"/>
      <c r="AC65" s="281"/>
      <c r="AD65" s="281"/>
      <c r="AE65" s="281"/>
      <c r="AF65" s="281"/>
      <c r="AG65" s="281"/>
    </row>
    <row r="66" spans="3:33" ht="20.100000000000001" customHeight="1">
      <c r="C66" s="189" t="s">
        <v>17</v>
      </c>
      <c r="D66" s="261" t="s">
        <v>174</v>
      </c>
      <c r="E66" s="261" t="s">
        <v>174</v>
      </c>
      <c r="F66" s="261" t="s">
        <v>174</v>
      </c>
      <c r="G66" s="261">
        <v>0</v>
      </c>
      <c r="H66" s="220">
        <v>0</v>
      </c>
      <c r="I66" s="206">
        <v>0</v>
      </c>
      <c r="J66" s="206" t="s">
        <v>174</v>
      </c>
      <c r="K66" s="207" t="s">
        <v>174</v>
      </c>
      <c r="L66" s="207" t="s">
        <v>174</v>
      </c>
      <c r="M66" s="207" t="s">
        <v>174</v>
      </c>
      <c r="N66" s="207">
        <v>1.3490662126885904</v>
      </c>
      <c r="O66" s="207">
        <v>1.334123544971509</v>
      </c>
      <c r="P66" s="207" t="s">
        <v>174</v>
      </c>
      <c r="Q66" s="207">
        <v>0</v>
      </c>
      <c r="R66" s="207">
        <v>0.13110799365437312</v>
      </c>
      <c r="S66" s="201"/>
      <c r="T66" s="281"/>
      <c r="U66" s="281"/>
      <c r="V66" s="281"/>
      <c r="W66" s="281"/>
      <c r="X66" s="281"/>
      <c r="Y66" s="281"/>
      <c r="Z66" s="281"/>
      <c r="AA66" s="281"/>
      <c r="AB66" s="281"/>
      <c r="AC66" s="281"/>
      <c r="AD66" s="281"/>
      <c r="AE66" s="281"/>
      <c r="AF66" s="281"/>
      <c r="AG66" s="281"/>
    </row>
    <row r="67" spans="3:33" ht="20.100000000000001" customHeight="1">
      <c r="C67" s="189" t="s">
        <v>97</v>
      </c>
      <c r="D67" s="261">
        <v>2.2093281767528512</v>
      </c>
      <c r="E67" s="261">
        <v>2.175566894983108</v>
      </c>
      <c r="F67" s="261">
        <v>2.1849889037674686</v>
      </c>
      <c r="G67" s="261">
        <v>2.2060259173071008</v>
      </c>
      <c r="H67" s="220">
        <v>2.296189135951145</v>
      </c>
      <c r="I67" s="206">
        <v>0</v>
      </c>
      <c r="J67" s="206">
        <v>4.6540923433975497E-5</v>
      </c>
      <c r="K67" s="207">
        <v>4.6719969999549932E-5</v>
      </c>
      <c r="L67" s="207">
        <v>0</v>
      </c>
      <c r="M67" s="207">
        <v>0</v>
      </c>
      <c r="N67" s="207">
        <v>0</v>
      </c>
      <c r="O67" s="207">
        <v>0</v>
      </c>
      <c r="P67" s="207">
        <v>0</v>
      </c>
      <c r="Q67" s="207">
        <v>0</v>
      </c>
      <c r="R67" s="207">
        <v>0</v>
      </c>
      <c r="S67" s="201"/>
      <c r="T67" s="281"/>
      <c r="U67" s="281"/>
      <c r="V67" s="281"/>
      <c r="W67" s="281"/>
      <c r="X67" s="281"/>
      <c r="Y67" s="281"/>
      <c r="Z67" s="281"/>
      <c r="AA67" s="281"/>
      <c r="AB67" s="281"/>
      <c r="AC67" s="281"/>
      <c r="AD67" s="281"/>
      <c r="AE67" s="281"/>
      <c r="AF67" s="281"/>
      <c r="AG67" s="281"/>
    </row>
    <row r="68" spans="3:33" ht="20.100000000000001" customHeight="1">
      <c r="E68" s="196"/>
      <c r="I68" s="198"/>
      <c r="J68" s="199"/>
      <c r="K68" s="199"/>
      <c r="L68" s="199"/>
      <c r="M68" s="199"/>
      <c r="N68" s="199"/>
      <c r="O68" s="257"/>
      <c r="P68" s="257"/>
      <c r="Q68" s="257"/>
      <c r="R68" s="257"/>
      <c r="S68" s="201"/>
      <c r="T68" s="201"/>
      <c r="U68" s="201"/>
      <c r="V68" s="201"/>
      <c r="W68" s="201"/>
      <c r="X68" s="201"/>
    </row>
    <row r="69" spans="3:33" ht="20.100000000000001" customHeight="1">
      <c r="C69" s="186" t="s">
        <v>109</v>
      </c>
      <c r="D69" s="268"/>
      <c r="E69" s="269"/>
      <c r="F69" s="267">
        <v>0.91577016411180234</v>
      </c>
      <c r="G69" s="267">
        <v>0.96618162828256138</v>
      </c>
      <c r="H69" s="267">
        <v>0.93683606433927957</v>
      </c>
      <c r="I69" s="267">
        <v>0.93854532339104357</v>
      </c>
      <c r="J69" s="267">
        <v>1.7089856757655599</v>
      </c>
      <c r="K69" s="267">
        <v>1.4102468548480693</v>
      </c>
      <c r="L69" s="267">
        <v>1.9038474273319332</v>
      </c>
      <c r="M69" s="267">
        <v>0.7427153994083403</v>
      </c>
      <c r="N69" s="267">
        <v>1.32284154678123</v>
      </c>
      <c r="O69" s="267">
        <v>1.3265320726536165</v>
      </c>
      <c r="P69" s="267">
        <v>1.3238859331498463</v>
      </c>
      <c r="Q69" s="267">
        <v>1.1299955314841672</v>
      </c>
      <c r="R69" s="267">
        <v>0.62415653964213458</v>
      </c>
      <c r="S69" s="202"/>
      <c r="T69" s="305"/>
      <c r="U69" s="305"/>
      <c r="V69" s="305"/>
      <c r="W69" s="305"/>
      <c r="X69" s="305"/>
      <c r="Y69" s="305"/>
      <c r="Z69" s="305"/>
      <c r="AA69" s="305"/>
      <c r="AB69" s="305"/>
      <c r="AC69" s="305"/>
      <c r="AD69" s="305"/>
      <c r="AE69" s="305"/>
      <c r="AF69" s="305"/>
    </row>
    <row r="70" spans="3:33" ht="20.100000000000001" customHeight="1">
      <c r="C70" s="189" t="s">
        <v>87</v>
      </c>
      <c r="D70" s="272">
        <v>9.1020923316904992E-2</v>
      </c>
      <c r="E70" s="272">
        <v>0.33682230732408902</v>
      </c>
      <c r="F70" s="272">
        <v>0.40268803602853248</v>
      </c>
      <c r="G70" s="272">
        <v>0.47223139067815323</v>
      </c>
      <c r="H70" s="215">
        <v>0.47577698137294233</v>
      </c>
      <c r="I70" s="206">
        <v>0.94187372189348373</v>
      </c>
      <c r="J70" s="206">
        <v>1.7146696799850081</v>
      </c>
      <c r="K70" s="206">
        <v>1.413325306922165</v>
      </c>
      <c r="L70" s="206">
        <v>1.9061064258494702</v>
      </c>
      <c r="M70" s="206">
        <v>0.74364872689385375</v>
      </c>
      <c r="N70" s="206">
        <v>1.3244214514728723</v>
      </c>
      <c r="O70" s="206">
        <v>1.3276826374030275</v>
      </c>
      <c r="P70" s="206">
        <v>1.325592274840506</v>
      </c>
      <c r="Q70" s="206">
        <v>1.1317428374027767</v>
      </c>
      <c r="R70" s="206">
        <v>0.62637920919453882</v>
      </c>
      <c r="S70" s="202"/>
      <c r="T70" s="281"/>
      <c r="U70" s="281"/>
      <c r="V70" s="281"/>
      <c r="W70" s="281"/>
      <c r="X70" s="281"/>
      <c r="Y70" s="281"/>
      <c r="Z70" s="281"/>
      <c r="AA70" s="281"/>
      <c r="AB70" s="281"/>
      <c r="AC70" s="281"/>
      <c r="AD70" s="281"/>
      <c r="AE70" s="281"/>
      <c r="AF70" s="281"/>
    </row>
    <row r="71" spans="3:33" ht="20.100000000000001" customHeight="1">
      <c r="C71" s="189" t="s">
        <v>17</v>
      </c>
      <c r="D71" s="272" t="s">
        <v>174</v>
      </c>
      <c r="E71" s="272" t="s">
        <v>174</v>
      </c>
      <c r="F71" s="272" t="s">
        <v>174</v>
      </c>
      <c r="G71" s="272" t="s">
        <v>174</v>
      </c>
      <c r="H71" s="224" t="s">
        <v>174</v>
      </c>
      <c r="I71" s="206" t="s">
        <v>174</v>
      </c>
      <c r="J71" s="206" t="s">
        <v>174</v>
      </c>
      <c r="K71" s="206" t="s">
        <v>174</v>
      </c>
      <c r="L71" s="206" t="s">
        <v>174</v>
      </c>
      <c r="M71" s="206" t="s">
        <v>174</v>
      </c>
      <c r="N71" s="206" t="s">
        <v>174</v>
      </c>
      <c r="O71" s="206">
        <v>1.334123544971509</v>
      </c>
      <c r="P71" s="206" t="s">
        <v>174</v>
      </c>
      <c r="Q71" s="206" t="s">
        <v>174</v>
      </c>
      <c r="R71" s="206">
        <v>1.3063685466649917</v>
      </c>
      <c r="S71" s="222"/>
      <c r="T71" s="281"/>
      <c r="U71" s="281"/>
      <c r="V71" s="281"/>
      <c r="W71" s="281"/>
      <c r="X71" s="281"/>
      <c r="Y71" s="281"/>
      <c r="Z71" s="281"/>
      <c r="AA71" s="281"/>
      <c r="AB71" s="281"/>
      <c r="AC71" s="281"/>
      <c r="AD71" s="281"/>
      <c r="AE71" s="281"/>
      <c r="AF71" s="281"/>
    </row>
    <row r="72" spans="3:33">
      <c r="C72" s="189" t="s">
        <v>97</v>
      </c>
      <c r="D72" s="272">
        <v>3.951294273045642E-2</v>
      </c>
      <c r="E72" s="272">
        <v>2.0435129706285249</v>
      </c>
      <c r="F72" s="272">
        <v>2.1642129776457377</v>
      </c>
      <c r="G72" s="272">
        <v>2.3607691703616318</v>
      </c>
      <c r="H72" s="215">
        <v>2.3005221391051727</v>
      </c>
      <c r="I72" s="207">
        <v>0</v>
      </c>
      <c r="J72" s="206">
        <v>4.7947886401228242E-5</v>
      </c>
      <c r="K72" s="206">
        <v>4.6719969999549932E-5</v>
      </c>
      <c r="L72" s="206">
        <v>0</v>
      </c>
      <c r="M72" s="206">
        <v>0</v>
      </c>
      <c r="N72" s="206">
        <v>0</v>
      </c>
      <c r="O72" s="206">
        <v>0</v>
      </c>
      <c r="P72" s="206">
        <v>0</v>
      </c>
      <c r="Q72" s="206">
        <v>0</v>
      </c>
      <c r="R72" s="206">
        <v>0</v>
      </c>
      <c r="S72" s="222"/>
      <c r="T72" s="281"/>
      <c r="U72" s="281"/>
      <c r="V72" s="281"/>
      <c r="W72" s="281"/>
      <c r="X72" s="281"/>
      <c r="Y72" s="281"/>
      <c r="Z72" s="281"/>
      <c r="AA72" s="281"/>
      <c r="AB72" s="281"/>
      <c r="AC72" s="281"/>
      <c r="AD72" s="281"/>
      <c r="AE72" s="281"/>
      <c r="AF72" s="281"/>
    </row>
    <row r="74" spans="3:33">
      <c r="S74" s="202"/>
      <c r="T74" s="202"/>
      <c r="U74" s="201"/>
      <c r="V74" s="201"/>
      <c r="W74" s="201"/>
    </row>
    <row r="75" spans="3:33">
      <c r="S75" s="202"/>
      <c r="T75" s="202"/>
      <c r="U75" s="202"/>
      <c r="V75" s="202"/>
      <c r="W75" s="202"/>
    </row>
    <row r="76" spans="3:33">
      <c r="S76" s="202"/>
      <c r="T76" s="202"/>
      <c r="U76" s="202"/>
      <c r="V76" s="202"/>
      <c r="W76" s="202"/>
    </row>
    <row r="80" spans="3:33">
      <c r="S80" s="202"/>
      <c r="T80" s="202"/>
    </row>
    <row r="81" spans="19:20">
      <c r="S81" s="222"/>
      <c r="T81" s="222"/>
    </row>
    <row r="82" spans="19:20">
      <c r="S82" s="222"/>
      <c r="T82" s="222"/>
    </row>
  </sheetData>
  <hyperlinks>
    <hyperlink ref="T6" location="Cover!A1" display="cover" xr:uid="{91EA8DE7-533C-402B-B85E-537758486ACE}"/>
  </hyperlinks>
  <printOptions horizontalCentered="1"/>
  <pageMargins left="0.70866141732283472" right="0.70866141732283472" top="0.74803149606299213" bottom="0.74803149606299213" header="0.31496062992125984" footer="0.31496062992125984"/>
  <pageSetup paperSize="9" scale="42" orientation="portrait" r:id="rId1"/>
  <headerFooter>
    <oddFooter>&amp;L&amp;12&amp;D &amp;T&amp;C&amp;12Page &amp;P of &amp;N&amp;R&amp;"-,Bold"&amp;12Optima bank&amp;"-,Regular"
Results factsheet</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C731-E1EA-4F4D-8376-1CBC444C113E}">
  <sheetPr>
    <tabColor rgb="FF92D050"/>
    <pageSetUpPr fitToPage="1"/>
  </sheetPr>
  <dimension ref="C1:W72"/>
  <sheetViews>
    <sheetView view="pageBreakPreview" zoomScale="70" zoomScaleNormal="85" zoomScaleSheetLayoutView="70" workbookViewId="0">
      <pane ySplit="7" topLeftCell="A8" activePane="bottomLeft" state="frozen"/>
      <selection activeCell="X22" sqref="X22"/>
      <selection pane="bottomLeft" activeCell="R37" sqref="R37"/>
    </sheetView>
  </sheetViews>
  <sheetFormatPr defaultColWidth="9.42578125" defaultRowHeight="15.75"/>
  <cols>
    <col min="1" max="1" width="5.42578125" style="196" customWidth="1"/>
    <col min="2" max="2" width="4.5703125" style="196" customWidth="1"/>
    <col min="3" max="3" width="39.42578125" style="196" customWidth="1"/>
    <col min="4" max="4" width="15.42578125" style="196" hidden="1" customWidth="1"/>
    <col min="5" max="5" width="14.42578125" style="196" hidden="1" customWidth="1"/>
    <col min="6" max="6" width="12" style="196" hidden="1" customWidth="1"/>
    <col min="7" max="7" width="14.42578125" style="196" hidden="1" customWidth="1"/>
    <col min="8" max="18" width="14.42578125" style="196" customWidth="1"/>
    <col min="19" max="19" width="4.7109375" style="196" customWidth="1"/>
    <col min="20" max="20" width="12.42578125" style="196" bestFit="1" customWidth="1"/>
    <col min="21" max="16384" width="9.42578125" style="196"/>
  </cols>
  <sheetData>
    <row r="1" spans="3:21" ht="18.75" customHeight="1">
      <c r="C1" s="226"/>
      <c r="D1" s="226"/>
      <c r="E1" s="226"/>
      <c r="F1" s="226"/>
      <c r="G1" s="226"/>
      <c r="H1" s="226"/>
      <c r="I1" s="226"/>
      <c r="J1" s="226"/>
      <c r="K1" s="226"/>
      <c r="L1" s="226"/>
      <c r="M1" s="226"/>
      <c r="N1" s="226"/>
      <c r="O1" s="226"/>
      <c r="P1" s="226"/>
      <c r="Q1" s="226"/>
      <c r="R1" s="226"/>
    </row>
    <row r="2" spans="3:21" ht="15.75" customHeight="1">
      <c r="C2" s="226"/>
      <c r="D2" s="226"/>
      <c r="E2" s="226"/>
      <c r="F2" s="226"/>
      <c r="G2" s="226"/>
      <c r="H2" s="226"/>
      <c r="I2" s="226"/>
      <c r="J2" s="226"/>
      <c r="K2" s="226"/>
      <c r="L2" s="226"/>
      <c r="M2" s="226"/>
      <c r="N2" s="226"/>
      <c r="O2" s="226"/>
      <c r="P2" s="226"/>
      <c r="Q2" s="226"/>
      <c r="R2" s="226"/>
    </row>
    <row r="3" spans="3:21">
      <c r="C3" s="226"/>
      <c r="D3" s="226"/>
      <c r="E3" s="226"/>
      <c r="F3" s="226"/>
      <c r="G3" s="226"/>
      <c r="H3" s="226"/>
      <c r="I3" s="226"/>
      <c r="J3" s="226"/>
      <c r="K3" s="226"/>
      <c r="L3" s="226"/>
      <c r="M3" s="226"/>
      <c r="N3" s="226"/>
      <c r="O3" s="226"/>
      <c r="P3" s="226"/>
      <c r="Q3" s="226"/>
      <c r="R3" s="226"/>
    </row>
    <row r="4" spans="3:21" ht="23.25" customHeight="1">
      <c r="C4" s="227"/>
      <c r="D4" s="227"/>
      <c r="E4" s="227"/>
      <c r="F4" s="227"/>
      <c r="G4" s="227"/>
      <c r="H4" s="227"/>
      <c r="I4" s="227"/>
      <c r="J4" s="227"/>
      <c r="K4" s="227"/>
      <c r="L4" s="227"/>
      <c r="M4" s="227"/>
      <c r="N4" s="227"/>
      <c r="O4" s="227"/>
      <c r="P4" s="227"/>
      <c r="Q4" s="227"/>
      <c r="R4" s="227"/>
    </row>
    <row r="5" spans="3:21" ht="23.25" customHeight="1">
      <c r="C5" s="240" t="s">
        <v>86</v>
      </c>
      <c r="D5" s="227"/>
      <c r="E5" s="227"/>
      <c r="F5" s="227"/>
      <c r="G5" s="227"/>
      <c r="H5" s="227"/>
      <c r="I5" s="227"/>
      <c r="J5" s="227"/>
      <c r="K5" s="227"/>
      <c r="L5" s="227"/>
      <c r="M5" s="227"/>
      <c r="N5" s="227"/>
      <c r="O5" s="227"/>
      <c r="P5" s="227"/>
      <c r="Q5" s="227"/>
      <c r="R5" s="227"/>
      <c r="T5" s="182"/>
    </row>
    <row r="6" spans="3:21" ht="23.25" customHeight="1">
      <c r="C6" s="227"/>
      <c r="D6" s="227"/>
      <c r="E6" s="227"/>
      <c r="F6" s="227"/>
      <c r="G6" s="227"/>
      <c r="H6" s="227"/>
      <c r="I6" s="227"/>
      <c r="J6" s="227"/>
      <c r="K6" s="227"/>
      <c r="L6" s="227"/>
      <c r="M6" s="227"/>
      <c r="N6" s="227"/>
      <c r="O6" s="227"/>
      <c r="P6" s="227"/>
      <c r="Q6" s="227"/>
      <c r="R6" s="227"/>
      <c r="T6" s="228"/>
      <c r="U6" s="183" t="s">
        <v>81</v>
      </c>
    </row>
    <row r="7" spans="3:21">
      <c r="C7" s="229" t="s">
        <v>3</v>
      </c>
      <c r="D7" s="273" t="s">
        <v>2</v>
      </c>
      <c r="E7" s="273" t="s">
        <v>0</v>
      </c>
      <c r="F7" s="273" t="s">
        <v>269</v>
      </c>
      <c r="G7" s="230" t="s">
        <v>270</v>
      </c>
      <c r="H7" s="230" t="s">
        <v>82</v>
      </c>
      <c r="I7" s="230" t="s">
        <v>175</v>
      </c>
      <c r="J7" s="230" t="s">
        <v>181</v>
      </c>
      <c r="K7" s="230" t="s">
        <v>245</v>
      </c>
      <c r="L7" s="230" t="s">
        <v>250</v>
      </c>
      <c r="M7" s="230" t="s">
        <v>255</v>
      </c>
      <c r="N7" s="230" t="s">
        <v>261</v>
      </c>
      <c r="O7" s="230" t="s">
        <v>267</v>
      </c>
      <c r="P7" s="230" t="s">
        <v>275</v>
      </c>
      <c r="Q7" s="230" t="s">
        <v>279</v>
      </c>
      <c r="R7" s="230" t="s">
        <v>376</v>
      </c>
    </row>
    <row r="8" spans="3:21">
      <c r="G8" s="210"/>
      <c r="H8" s="210"/>
      <c r="I8" s="210"/>
      <c r="J8" s="210"/>
      <c r="K8" s="210"/>
      <c r="L8" s="210"/>
      <c r="M8" s="210"/>
      <c r="N8" s="210"/>
      <c r="O8" s="210"/>
      <c r="P8" s="210"/>
      <c r="Q8" s="210"/>
      <c r="R8" s="210"/>
    </row>
    <row r="9" spans="3:21" ht="20.100000000000001" customHeight="1">
      <c r="C9" s="231" t="s">
        <v>87</v>
      </c>
      <c r="D9" s="269"/>
      <c r="E9" s="269"/>
      <c r="F9" s="269"/>
      <c r="G9" s="232"/>
      <c r="H9" s="232"/>
      <c r="I9" s="232"/>
      <c r="J9" s="232"/>
      <c r="K9" s="232"/>
      <c r="L9" s="232"/>
      <c r="M9" s="232"/>
      <c r="N9" s="232"/>
      <c r="O9" s="232"/>
      <c r="P9" s="232"/>
      <c r="Q9" s="232"/>
      <c r="R9" s="232"/>
    </row>
    <row r="10" spans="3:21" ht="20.100000000000001" customHeight="1">
      <c r="C10" s="233" t="s">
        <v>88</v>
      </c>
      <c r="D10" s="274">
        <v>1517.4019022752525</v>
      </c>
      <c r="E10" s="274">
        <v>1612.8015708299981</v>
      </c>
      <c r="F10" s="274">
        <v>1812.2408337609245</v>
      </c>
      <c r="G10" s="234">
        <v>1945.6224415128709</v>
      </c>
      <c r="H10" s="234">
        <v>2192.8016641460017</v>
      </c>
      <c r="I10" s="234">
        <v>2448.4949999999999</v>
      </c>
      <c r="J10" s="234">
        <v>2680.1149999999998</v>
      </c>
      <c r="K10" s="234">
        <v>2905.7223125700002</v>
      </c>
      <c r="L10" s="234">
        <v>3220.03086549</v>
      </c>
      <c r="M10" s="234">
        <v>3507.5606488308467</v>
      </c>
      <c r="N10" s="234">
        <v>3666.1412090871727</v>
      </c>
      <c r="O10" s="234">
        <v>3854.5104862100002</v>
      </c>
      <c r="P10" s="234">
        <v>4523.1999324916515</v>
      </c>
      <c r="Q10" s="234">
        <v>4626.6185692433346</v>
      </c>
      <c r="R10" s="234">
        <v>5029.361272809987</v>
      </c>
    </row>
    <row r="11" spans="3:21" ht="20.100000000000001" customHeight="1">
      <c r="C11" s="233" t="s">
        <v>89</v>
      </c>
      <c r="D11" s="274">
        <v>82.582581025969532</v>
      </c>
      <c r="E11" s="274">
        <v>82.516080940000023</v>
      </c>
      <c r="F11" s="274">
        <v>114.14431690731362</v>
      </c>
      <c r="G11" s="234">
        <v>159.75176156914134</v>
      </c>
      <c r="H11" s="234">
        <v>119.50366686243242</v>
      </c>
      <c r="I11" s="234">
        <v>168.42135284321421</v>
      </c>
      <c r="J11" s="234">
        <v>189.43899999999999</v>
      </c>
      <c r="K11" s="234">
        <v>203.58021817000002</v>
      </c>
      <c r="L11" s="234">
        <v>231.53529441000006</v>
      </c>
      <c r="M11" s="234">
        <v>250.24878913000006</v>
      </c>
      <c r="N11" s="234">
        <v>321.72815425000016</v>
      </c>
      <c r="O11" s="234">
        <v>305.80977560000008</v>
      </c>
      <c r="P11" s="234">
        <v>311.11517881000009</v>
      </c>
      <c r="Q11" s="234">
        <v>563.25511126000026</v>
      </c>
      <c r="R11" s="234">
        <v>465.13852074000016</v>
      </c>
    </row>
    <row r="12" spans="3:21" ht="20.100000000000001" customHeight="1">
      <c r="C12" s="233" t="s">
        <v>90</v>
      </c>
      <c r="D12" s="274">
        <v>5.7583410257379279</v>
      </c>
      <c r="E12" s="274">
        <v>2.1827235199999997</v>
      </c>
      <c r="F12" s="274">
        <v>9.0717147049958555</v>
      </c>
      <c r="G12" s="234">
        <v>9.1220458896103054</v>
      </c>
      <c r="H12" s="234">
        <v>9.3178647800000007</v>
      </c>
      <c r="I12" s="234">
        <v>29.16590661</v>
      </c>
      <c r="J12" s="234">
        <v>31.547000000000001</v>
      </c>
      <c r="K12" s="234">
        <v>30.220127490000003</v>
      </c>
      <c r="L12" s="234">
        <v>31.146269100000001</v>
      </c>
      <c r="M12" s="234">
        <v>34.046257930000003</v>
      </c>
      <c r="N12" s="234">
        <v>62.61375807000001</v>
      </c>
      <c r="O12" s="234">
        <v>65.496805740000013</v>
      </c>
      <c r="P12" s="234">
        <v>63.150902650000006</v>
      </c>
      <c r="Q12" s="234">
        <v>70.477566469999999</v>
      </c>
      <c r="R12" s="234">
        <v>92.728339119999987</v>
      </c>
    </row>
    <row r="13" spans="3:21" ht="20.100000000000001" customHeight="1">
      <c r="C13" s="233" t="s">
        <v>178</v>
      </c>
      <c r="D13" s="274"/>
      <c r="E13" s="274"/>
      <c r="F13" s="274">
        <v>0</v>
      </c>
      <c r="G13" s="274">
        <v>0</v>
      </c>
      <c r="H13" s="274">
        <v>5.9383601723531347</v>
      </c>
      <c r="I13" s="274">
        <v>5.942738503286094</v>
      </c>
      <c r="J13" s="274">
        <v>5.766</v>
      </c>
      <c r="K13" s="274">
        <v>5.6474565600000002</v>
      </c>
      <c r="L13" s="274">
        <v>7.1316282199999996</v>
      </c>
      <c r="M13" s="274">
        <v>3.3930826199999999</v>
      </c>
      <c r="N13" s="274">
        <v>3.3674560599999999</v>
      </c>
      <c r="O13" s="274">
        <v>3.2927219000000001</v>
      </c>
      <c r="P13" s="234">
        <v>5.69171256</v>
      </c>
      <c r="Q13" s="234">
        <v>2.9815808399999995</v>
      </c>
      <c r="R13" s="234">
        <v>2.9409517799999998</v>
      </c>
    </row>
    <row r="14" spans="3:21" ht="20.100000000000001" customHeight="1">
      <c r="C14" s="231" t="s">
        <v>17</v>
      </c>
      <c r="D14" s="275"/>
      <c r="E14" s="275"/>
      <c r="F14" s="275"/>
      <c r="G14" s="235"/>
      <c r="H14" s="235"/>
      <c r="I14" s="232"/>
      <c r="J14" s="232"/>
      <c r="K14" s="232"/>
      <c r="L14" s="232"/>
      <c r="M14" s="232"/>
      <c r="N14" s="232"/>
      <c r="O14" s="232"/>
      <c r="P14" s="232"/>
      <c r="Q14" s="232"/>
      <c r="R14" s="232"/>
    </row>
    <row r="15" spans="3:21" ht="20.100000000000001" customHeight="1">
      <c r="C15" s="233" t="s">
        <v>88</v>
      </c>
      <c r="D15" s="274">
        <v>59.311001956198098</v>
      </c>
      <c r="E15" s="274">
        <v>64.980629930000006</v>
      </c>
      <c r="F15" s="274">
        <v>79.362614972667615</v>
      </c>
      <c r="G15" s="234">
        <v>86.870351994472145</v>
      </c>
      <c r="H15" s="234">
        <v>98.189685330386098</v>
      </c>
      <c r="I15" s="234">
        <v>103.68994187031264</v>
      </c>
      <c r="J15" s="234">
        <v>114.06</v>
      </c>
      <c r="K15" s="234">
        <v>121.66891403999998</v>
      </c>
      <c r="L15" s="234">
        <v>132.64080899999999</v>
      </c>
      <c r="M15" s="234">
        <v>142.11131099000002</v>
      </c>
      <c r="N15" s="234">
        <v>155.94247590000009</v>
      </c>
      <c r="O15" s="234">
        <v>166.94850283000002</v>
      </c>
      <c r="P15" s="234">
        <v>177.38808798999992</v>
      </c>
      <c r="Q15" s="234">
        <v>190.38897673999992</v>
      </c>
      <c r="R15" s="234">
        <v>193.3823813700001</v>
      </c>
    </row>
    <row r="16" spans="3:21" ht="20.100000000000001" customHeight="1">
      <c r="C16" s="233" t="s">
        <v>89</v>
      </c>
      <c r="D16" s="274">
        <v>0</v>
      </c>
      <c r="E16" s="274">
        <v>0</v>
      </c>
      <c r="F16" s="274">
        <v>9.4402500000000007E-3</v>
      </c>
      <c r="G16" s="234">
        <v>0</v>
      </c>
      <c r="H16" s="234">
        <v>0</v>
      </c>
      <c r="I16" s="234">
        <v>0</v>
      </c>
      <c r="J16" s="234">
        <v>0</v>
      </c>
      <c r="K16" s="234">
        <v>0</v>
      </c>
      <c r="L16" s="234">
        <v>0</v>
      </c>
      <c r="M16" s="234">
        <v>0</v>
      </c>
      <c r="N16" s="234">
        <v>0.14235624</v>
      </c>
      <c r="O16" s="234">
        <v>0.19738102000000002</v>
      </c>
      <c r="P16" s="234">
        <v>0.44180357000000009</v>
      </c>
      <c r="Q16" s="234">
        <v>6.2369450000000007E-2</v>
      </c>
      <c r="R16" s="234">
        <v>0.19700736999999999</v>
      </c>
    </row>
    <row r="17" spans="3:23" ht="20.100000000000001" customHeight="1">
      <c r="C17" s="233" t="s">
        <v>90</v>
      </c>
      <c r="D17" s="274">
        <v>0</v>
      </c>
      <c r="E17" s="274">
        <v>0</v>
      </c>
      <c r="F17" s="274">
        <v>0</v>
      </c>
      <c r="G17" s="234">
        <v>9.01099E-3</v>
      </c>
      <c r="H17" s="234">
        <v>8.5337099999999999E-3</v>
      </c>
      <c r="I17" s="234">
        <v>8.1605699999999989E-3</v>
      </c>
      <c r="J17" s="234">
        <v>0</v>
      </c>
      <c r="K17" s="234">
        <v>0</v>
      </c>
      <c r="L17" s="234">
        <v>0</v>
      </c>
      <c r="M17" s="234">
        <v>0</v>
      </c>
      <c r="N17" s="234">
        <v>1.9272589999999999E-2</v>
      </c>
      <c r="O17" s="234">
        <v>1.9488449999999997E-2</v>
      </c>
      <c r="P17" s="234">
        <v>0</v>
      </c>
      <c r="Q17" s="234">
        <v>0.19830979999999998</v>
      </c>
      <c r="R17" s="234">
        <v>1.99025E-2</v>
      </c>
    </row>
    <row r="18" spans="3:23" ht="20.100000000000001" customHeight="1">
      <c r="C18" s="233" t="s">
        <v>178</v>
      </c>
      <c r="D18" s="274">
        <v>0</v>
      </c>
      <c r="E18" s="274">
        <v>0</v>
      </c>
      <c r="F18" s="274">
        <v>0</v>
      </c>
      <c r="G18" s="234">
        <v>0</v>
      </c>
      <c r="H18" s="234">
        <v>0</v>
      </c>
      <c r="I18" s="234">
        <v>0</v>
      </c>
      <c r="J18" s="234">
        <v>0</v>
      </c>
      <c r="K18" s="234">
        <v>0</v>
      </c>
      <c r="L18" s="234">
        <v>0</v>
      </c>
      <c r="M18" s="234">
        <v>0</v>
      </c>
      <c r="N18" s="234">
        <v>0</v>
      </c>
      <c r="O18" s="234">
        <v>0</v>
      </c>
      <c r="P18" s="234">
        <v>0</v>
      </c>
      <c r="Q18" s="234">
        <v>0</v>
      </c>
      <c r="R18" s="234">
        <v>0</v>
      </c>
    </row>
    <row r="19" spans="3:23" ht="20.100000000000001" customHeight="1">
      <c r="C19" s="231" t="s">
        <v>18</v>
      </c>
      <c r="D19" s="275"/>
      <c r="E19" s="275"/>
      <c r="F19" s="275"/>
      <c r="G19" s="235"/>
      <c r="H19" s="235"/>
      <c r="I19" s="232"/>
      <c r="J19" s="232"/>
      <c r="K19" s="232"/>
      <c r="L19" s="232"/>
      <c r="M19" s="232"/>
      <c r="N19" s="232"/>
      <c r="O19" s="232"/>
      <c r="P19" s="232"/>
      <c r="Q19" s="232">
        <v>0</v>
      </c>
      <c r="R19" s="232"/>
    </row>
    <row r="20" spans="3:23" ht="20.100000000000001" customHeight="1">
      <c r="C20" s="233" t="s">
        <v>88</v>
      </c>
      <c r="D20" s="274">
        <v>23.549912214272059</v>
      </c>
      <c r="E20" s="274">
        <v>23.692963410000022</v>
      </c>
      <c r="F20" s="274">
        <v>27.699954866765392</v>
      </c>
      <c r="G20" s="234">
        <v>32.716900366726776</v>
      </c>
      <c r="H20" s="234">
        <v>30.925177633442605</v>
      </c>
      <c r="I20" s="234">
        <v>35.565798330000028</v>
      </c>
      <c r="J20" s="234">
        <v>40.872999999999998</v>
      </c>
      <c r="K20" s="234">
        <v>39.812888350000001</v>
      </c>
      <c r="L20" s="234">
        <v>34.965458400000003</v>
      </c>
      <c r="M20" s="234">
        <v>32.265321650000011</v>
      </c>
      <c r="N20" s="234">
        <v>34.995450770000026</v>
      </c>
      <c r="O20" s="234">
        <v>31.33686711</v>
      </c>
      <c r="P20" s="234">
        <v>36.460854959999999</v>
      </c>
      <c r="Q20" s="234">
        <v>43.237017379999962</v>
      </c>
      <c r="R20" s="234">
        <v>38.700664319999987</v>
      </c>
    </row>
    <row r="21" spans="3:23" ht="20.100000000000001" customHeight="1">
      <c r="C21" s="233" t="s">
        <v>89</v>
      </c>
      <c r="D21" s="274">
        <v>1.0072619999999999E-2</v>
      </c>
      <c r="E21" s="274">
        <v>1.6981799999999998E-2</v>
      </c>
      <c r="F21" s="274">
        <v>2.4181359999999995E-2</v>
      </c>
      <c r="G21" s="234">
        <v>2.2504330000000003E-2</v>
      </c>
      <c r="H21" s="234">
        <v>1.8642499999999996E-2</v>
      </c>
      <c r="I21" s="234">
        <v>1.7245850000000004E-2</v>
      </c>
      <c r="J21" s="234">
        <v>2.1999999999999999E-2</v>
      </c>
      <c r="K21" s="234">
        <v>2.509018E-2</v>
      </c>
      <c r="L21" s="234">
        <v>2.8808960000000002E-2</v>
      </c>
      <c r="M21" s="234">
        <v>1.40348E-2</v>
      </c>
      <c r="N21" s="234">
        <v>0.27621678000000005</v>
      </c>
      <c r="O21" s="234">
        <v>2.4606550000000001E-2</v>
      </c>
      <c r="P21" s="234">
        <v>1.933025E-2</v>
      </c>
      <c r="Q21" s="234">
        <v>2.1776379999999998E-2</v>
      </c>
      <c r="R21" s="234">
        <v>2.19525E-2</v>
      </c>
    </row>
    <row r="22" spans="3:23" ht="20.100000000000001" customHeight="1">
      <c r="C22" s="233" t="s">
        <v>90</v>
      </c>
      <c r="D22" s="274">
        <v>1.8770332056756756</v>
      </c>
      <c r="E22" s="274">
        <v>1.9051660400000001</v>
      </c>
      <c r="F22" s="274">
        <v>1.8996056478378378</v>
      </c>
      <c r="G22" s="234">
        <v>1.740459672973</v>
      </c>
      <c r="H22" s="234">
        <v>1.8014195499999999</v>
      </c>
      <c r="I22" s="234">
        <v>1.7886266199999998</v>
      </c>
      <c r="J22" s="234">
        <v>6.4000000000000001E-2</v>
      </c>
      <c r="K22" s="234">
        <v>6.4210927299999998E-2</v>
      </c>
      <c r="L22" s="234">
        <v>1.9284309999999999E-2</v>
      </c>
      <c r="M22" s="234">
        <v>2.1109600000000003E-2</v>
      </c>
      <c r="N22" s="234">
        <v>2.5993680000000002E-2</v>
      </c>
      <c r="O22" s="234">
        <v>2.6122120000000002E-2</v>
      </c>
      <c r="P22" s="234">
        <v>3.5981859999999997E-2</v>
      </c>
      <c r="Q22" s="234">
        <v>3.8141090000000002E-2</v>
      </c>
      <c r="R22" s="234">
        <v>5.4783400000000003E-2</v>
      </c>
    </row>
    <row r="23" spans="3:23" ht="20.100000000000001" customHeight="1">
      <c r="C23" s="233" t="s">
        <v>178</v>
      </c>
      <c r="D23" s="274">
        <v>0</v>
      </c>
      <c r="E23" s="274" t="e">
        <v>#REF!</v>
      </c>
      <c r="F23" s="274">
        <v>0</v>
      </c>
      <c r="G23" s="234">
        <v>0</v>
      </c>
      <c r="H23" s="234">
        <v>0</v>
      </c>
      <c r="I23" s="234">
        <v>0</v>
      </c>
      <c r="J23" s="234">
        <v>0</v>
      </c>
      <c r="K23" s="234">
        <v>0</v>
      </c>
      <c r="L23" s="234">
        <v>0</v>
      </c>
      <c r="M23" s="234">
        <v>0</v>
      </c>
      <c r="N23" s="234">
        <v>0</v>
      </c>
      <c r="O23" s="234">
        <v>0</v>
      </c>
      <c r="P23" s="234">
        <v>0</v>
      </c>
      <c r="Q23" s="234">
        <v>0</v>
      </c>
      <c r="R23" s="234">
        <v>0</v>
      </c>
    </row>
    <row r="24" spans="3:23" ht="20.100000000000001" customHeight="1">
      <c r="C24" s="231" t="s">
        <v>91</v>
      </c>
      <c r="D24" s="275"/>
      <c r="E24" s="275"/>
      <c r="F24" s="275"/>
      <c r="G24" s="235"/>
      <c r="H24" s="235"/>
      <c r="I24" s="232"/>
      <c r="J24" s="232"/>
      <c r="K24" s="232"/>
      <c r="L24" s="232"/>
      <c r="M24" s="232"/>
      <c r="N24" s="232"/>
      <c r="O24" s="232"/>
      <c r="P24" s="232"/>
      <c r="Q24" s="232"/>
      <c r="R24" s="232"/>
    </row>
    <row r="25" spans="3:23" ht="20.100000000000001" customHeight="1">
      <c r="C25" s="233" t="s">
        <v>88</v>
      </c>
      <c r="D25" s="274">
        <v>1600.2628164457228</v>
      </c>
      <c r="E25" s="274">
        <v>1701.4751641699982</v>
      </c>
      <c r="F25" s="274">
        <v>1919.3034036003576</v>
      </c>
      <c r="G25" s="234">
        <v>2065.1996938740695</v>
      </c>
      <c r="H25" s="234">
        <v>2321.9165271098304</v>
      </c>
      <c r="I25" s="234">
        <v>2587.73</v>
      </c>
      <c r="J25" s="234">
        <v>2835.0479999999998</v>
      </c>
      <c r="K25" s="234">
        <v>3067.20411496</v>
      </c>
      <c r="L25" s="234">
        <v>3387.63713289</v>
      </c>
      <c r="M25" s="234">
        <v>3681.9372814708468</v>
      </c>
      <c r="N25" s="234">
        <v>3857.0791357571729</v>
      </c>
      <c r="O25" s="234">
        <v>4052.94785615</v>
      </c>
      <c r="P25" s="234">
        <v>4737.048875441651</v>
      </c>
      <c r="Q25" s="234">
        <v>4860.2445633633342</v>
      </c>
      <c r="R25" s="234">
        <v>5261.4443184999873</v>
      </c>
      <c r="S25" s="276"/>
      <c r="T25" s="236"/>
    </row>
    <row r="26" spans="3:23" ht="20.100000000000001" customHeight="1">
      <c r="C26" s="233" t="s">
        <v>89</v>
      </c>
      <c r="D26" s="274">
        <v>82.592653645969534</v>
      </c>
      <c r="E26" s="274">
        <v>82.53306274000002</v>
      </c>
      <c r="F26" s="274">
        <v>114.16793851731362</v>
      </c>
      <c r="G26" s="234">
        <v>159.78426589914133</v>
      </c>
      <c r="H26" s="234">
        <v>119.52230936243242</v>
      </c>
      <c r="I26" s="234">
        <v>168.4385986932142</v>
      </c>
      <c r="J26" s="234">
        <v>189.46099999999998</v>
      </c>
      <c r="K26" s="234">
        <v>203.60530835000003</v>
      </c>
      <c r="L26" s="234">
        <v>231.56410337000005</v>
      </c>
      <c r="M26" s="234">
        <v>250.26282393000005</v>
      </c>
      <c r="N26" s="234">
        <v>322.14672727000021</v>
      </c>
      <c r="O26" s="234">
        <v>308.17</v>
      </c>
      <c r="P26" s="234">
        <v>311.57631263000007</v>
      </c>
      <c r="Q26" s="234">
        <v>563.33925709000027</v>
      </c>
      <c r="R26" s="234">
        <v>465.35748061000015</v>
      </c>
    </row>
    <row r="27" spans="3:23" ht="20.100000000000001" customHeight="1">
      <c r="C27" s="233" t="s">
        <v>90</v>
      </c>
      <c r="D27" s="274">
        <v>7.6353742314136035</v>
      </c>
      <c r="E27" s="274">
        <v>4.0878895599999998</v>
      </c>
      <c r="F27" s="274">
        <v>10.971320352833693</v>
      </c>
      <c r="G27" s="234">
        <v>10.874102846907601</v>
      </c>
      <c r="H27" s="234">
        <v>11.127818040000001</v>
      </c>
      <c r="I27" s="234">
        <v>30.9626938</v>
      </c>
      <c r="J27" s="234">
        <v>31.611000000000001</v>
      </c>
      <c r="K27" s="210">
        <v>30.284339860000003</v>
      </c>
      <c r="L27" s="210">
        <v>31.165553410000001</v>
      </c>
      <c r="M27" s="210">
        <v>34.067367530000006</v>
      </c>
      <c r="N27" s="210">
        <v>62.659024340000009</v>
      </c>
      <c r="O27" s="210">
        <v>63.4</v>
      </c>
      <c r="P27" s="210">
        <v>63.186884510000006</v>
      </c>
      <c r="Q27" s="210">
        <v>70.71401736</v>
      </c>
      <c r="R27" s="210">
        <v>92.803025019999993</v>
      </c>
    </row>
    <row r="28" spans="3:23" ht="20.100000000000001" customHeight="1">
      <c r="C28" s="233" t="s">
        <v>178</v>
      </c>
      <c r="D28" s="274">
        <v>2.8206380300000005</v>
      </c>
      <c r="E28" s="274">
        <v>0</v>
      </c>
      <c r="F28" s="274">
        <v>0</v>
      </c>
      <c r="G28" s="234">
        <v>0</v>
      </c>
      <c r="H28" s="234">
        <v>5.9383601723531347</v>
      </c>
      <c r="I28" s="234">
        <v>5.942738503286094</v>
      </c>
      <c r="J28" s="234">
        <v>5.766</v>
      </c>
      <c r="K28" s="234">
        <v>5.6474565600000002</v>
      </c>
      <c r="L28" s="234">
        <v>7.1316282199999996</v>
      </c>
      <c r="M28" s="234">
        <v>3.3930826199999999</v>
      </c>
      <c r="N28" s="234">
        <v>3.3674560599999999</v>
      </c>
      <c r="O28" s="234">
        <v>3.2927219000000001</v>
      </c>
      <c r="P28" s="234">
        <v>5.6917125600000009</v>
      </c>
      <c r="Q28" s="234">
        <v>2.9815808399999995</v>
      </c>
      <c r="R28" s="234">
        <v>2.9409517799999998</v>
      </c>
    </row>
    <row r="29" spans="3:23" ht="20.100000000000001" customHeight="1">
      <c r="C29" s="231" t="s">
        <v>92</v>
      </c>
      <c r="D29" s="275"/>
      <c r="E29" s="275"/>
      <c r="F29" s="275"/>
      <c r="G29" s="235"/>
      <c r="H29" s="235"/>
      <c r="I29" s="235"/>
      <c r="J29" s="235"/>
      <c r="K29" s="235"/>
      <c r="L29" s="235"/>
      <c r="M29" s="235"/>
      <c r="N29" s="235"/>
      <c r="O29" s="235"/>
      <c r="P29" s="235"/>
      <c r="Q29" s="235"/>
      <c r="R29" s="235"/>
    </row>
    <row r="30" spans="3:23" ht="20.100000000000001" customHeight="1">
      <c r="C30" s="233" t="s">
        <v>88</v>
      </c>
      <c r="D30" s="274">
        <v>11.924858155084532</v>
      </c>
      <c r="E30" s="274">
        <v>14.994108704125859</v>
      </c>
      <c r="F30" s="274">
        <v>14.581756760395377</v>
      </c>
      <c r="G30" s="234">
        <v>15.706691304541256</v>
      </c>
      <c r="H30" s="234">
        <v>16.924779234924859</v>
      </c>
      <c r="I30" s="234">
        <v>14.99659294020319</v>
      </c>
      <c r="J30" s="234">
        <v>18.645</v>
      </c>
      <c r="K30" s="234">
        <v>20.092285312665275</v>
      </c>
      <c r="L30" s="234">
        <v>21.412953959839591</v>
      </c>
      <c r="M30" s="234">
        <v>19.907181929248075</v>
      </c>
      <c r="N30" s="234">
        <v>23.768193373634222</v>
      </c>
      <c r="O30" s="234">
        <v>22.629840295235681</v>
      </c>
      <c r="P30" s="234">
        <v>28.707617761125498</v>
      </c>
      <c r="Q30" s="234">
        <v>25.197177213598245</v>
      </c>
      <c r="R30" s="234">
        <v>34.906384241575552</v>
      </c>
      <c r="S30" s="203"/>
    </row>
    <row r="31" spans="3:23" ht="20.100000000000001" customHeight="1">
      <c r="C31" s="233" t="s">
        <v>89</v>
      </c>
      <c r="D31" s="274">
        <v>2.7191297934678569</v>
      </c>
      <c r="E31" s="274">
        <v>3.0196606343903447</v>
      </c>
      <c r="F31" s="274">
        <v>5.1691598784412767</v>
      </c>
      <c r="G31" s="234">
        <v>6.602966423827807</v>
      </c>
      <c r="H31" s="234">
        <v>3.6024136989568438</v>
      </c>
      <c r="I31" s="234">
        <v>4.09559728925786</v>
      </c>
      <c r="J31" s="234">
        <v>4.9400000000000004</v>
      </c>
      <c r="K31" s="234">
        <v>5.4933104264258503</v>
      </c>
      <c r="L31" s="234">
        <v>7.6605636706088598</v>
      </c>
      <c r="M31" s="234">
        <v>10.013977226060652</v>
      </c>
      <c r="N31" s="234">
        <v>8.4544632159662854</v>
      </c>
      <c r="O31" s="234">
        <v>9.8063335682360897</v>
      </c>
      <c r="P31" s="234">
        <v>7.3834169199253088</v>
      </c>
      <c r="Q31" s="234">
        <v>16.018565516327183</v>
      </c>
      <c r="R31" s="234">
        <v>10.498098634591166</v>
      </c>
      <c r="S31" s="203"/>
      <c r="U31" s="237"/>
    </row>
    <row r="32" spans="3:23" ht="20.100000000000001" customHeight="1">
      <c r="C32" s="233" t="s">
        <v>90</v>
      </c>
      <c r="D32" s="274">
        <v>3.2048987837354441</v>
      </c>
      <c r="E32" s="274">
        <v>1.0058003499999999</v>
      </c>
      <c r="F32" s="274">
        <v>3.6995454008038449</v>
      </c>
      <c r="G32" s="234">
        <v>3.2800969934106798</v>
      </c>
      <c r="H32" s="234">
        <v>5.9325475432147492</v>
      </c>
      <c r="I32" s="234">
        <v>8.6620743597810907</v>
      </c>
      <c r="J32" s="234">
        <v>8.6760000000000002</v>
      </c>
      <c r="K32" s="234">
        <v>8.9823884134772598</v>
      </c>
      <c r="L32" s="234">
        <v>14.93006573341499</v>
      </c>
      <c r="M32" s="234">
        <v>18.804313840892871</v>
      </c>
      <c r="N32" s="234">
        <v>21.545316110007171</v>
      </c>
      <c r="O32" s="234">
        <v>25.858389799884691</v>
      </c>
      <c r="P32" s="234">
        <v>30.338898132481926</v>
      </c>
      <c r="Q32" s="234">
        <v>32.984873888506677</v>
      </c>
      <c r="R32" s="234">
        <v>35.897312079635981</v>
      </c>
      <c r="S32" s="203"/>
      <c r="T32" s="237"/>
      <c r="U32" s="237"/>
      <c r="W32" s="202"/>
    </row>
    <row r="33" spans="3:21">
      <c r="C33" s="233" t="s">
        <v>178</v>
      </c>
      <c r="D33" s="274">
        <v>0</v>
      </c>
      <c r="E33" s="274">
        <v>0</v>
      </c>
      <c r="F33" s="274">
        <v>0</v>
      </c>
      <c r="G33" s="234">
        <v>0</v>
      </c>
      <c r="H33" s="234">
        <v>2.2290571803329998E-2</v>
      </c>
      <c r="I33" s="234">
        <v>2.1589251890240004E-2</v>
      </c>
      <c r="J33" s="234">
        <v>2.1999999999999999E-2</v>
      </c>
      <c r="K33" s="234">
        <v>2.061024210473E-2</v>
      </c>
      <c r="L33" s="234">
        <v>0.37707869307781</v>
      </c>
      <c r="M33" s="234">
        <v>0.91130694200787998</v>
      </c>
      <c r="N33" s="234">
        <v>0.28262611501011997</v>
      </c>
      <c r="O33" s="234">
        <v>0.23434957010409002</v>
      </c>
      <c r="P33" s="234">
        <v>1.207166166800554</v>
      </c>
      <c r="Q33" s="234">
        <v>0.23668228641621647</v>
      </c>
      <c r="R33" s="234">
        <v>0.25279466920263782</v>
      </c>
      <c r="S33" s="203"/>
    </row>
    <row r="34" spans="3:21" ht="20.100000000000001" customHeight="1">
      <c r="C34" s="231" t="s">
        <v>93</v>
      </c>
      <c r="D34" s="275"/>
      <c r="E34" s="275"/>
      <c r="F34" s="275"/>
      <c r="G34" s="235"/>
      <c r="H34" s="235"/>
      <c r="I34" s="235">
        <v>0.36143163858702615</v>
      </c>
      <c r="J34" s="235"/>
      <c r="K34" s="235"/>
      <c r="L34" s="235"/>
      <c r="M34" s="235"/>
      <c r="N34" s="235"/>
      <c r="O34" s="235"/>
      <c r="P34" s="235"/>
      <c r="Q34" s="235"/>
      <c r="R34" s="235"/>
    </row>
    <row r="35" spans="3:21" ht="20.100000000000001" customHeight="1">
      <c r="C35" s="233" t="s">
        <v>88</v>
      </c>
      <c r="D35" s="274">
        <v>0.28755071118578113</v>
      </c>
      <c r="E35" s="274">
        <v>0.3259833834107182</v>
      </c>
      <c r="F35" s="274">
        <v>0.29567806740344554</v>
      </c>
      <c r="G35" s="234">
        <v>0.35188304190008279</v>
      </c>
      <c r="H35" s="234">
        <v>0.36121212000000003</v>
      </c>
      <c r="I35" s="234">
        <v>0.35327106858702617</v>
      </c>
      <c r="J35" s="234">
        <v>0.33200000000000002</v>
      </c>
      <c r="K35" s="234">
        <v>0.43675287023367804</v>
      </c>
      <c r="L35" s="234">
        <v>0.37108120520446036</v>
      </c>
      <c r="M35" s="234">
        <v>0.37278822429338365</v>
      </c>
      <c r="N35" s="234">
        <v>0.40587400835681742</v>
      </c>
      <c r="O35" s="234">
        <v>0.39828492811382205</v>
      </c>
      <c r="P35" s="234">
        <v>0.3372724877772752</v>
      </c>
      <c r="Q35" s="234">
        <v>0.29526850617938316</v>
      </c>
      <c r="R35" s="234">
        <v>0.26638340055524007</v>
      </c>
    </row>
    <row r="36" spans="3:21" ht="20.100000000000001" customHeight="1">
      <c r="C36" s="233" t="s">
        <v>89</v>
      </c>
      <c r="D36" s="274">
        <v>0</v>
      </c>
      <c r="E36" s="274">
        <v>0</v>
      </c>
      <c r="F36" s="274">
        <v>1.8141106419798257E-4</v>
      </c>
      <c r="G36" s="234">
        <v>0</v>
      </c>
      <c r="H36" s="234">
        <v>0</v>
      </c>
      <c r="I36" s="234">
        <v>0</v>
      </c>
      <c r="J36" s="234">
        <v>0</v>
      </c>
      <c r="K36" s="234">
        <v>0</v>
      </c>
      <c r="L36" s="234">
        <v>0</v>
      </c>
      <c r="M36" s="234">
        <v>0</v>
      </c>
      <c r="N36" s="234">
        <v>5.4157121405693769E-3</v>
      </c>
      <c r="O36" s="234">
        <v>9.8570897074262212E-3</v>
      </c>
      <c r="P36" s="234">
        <v>1.56587460157896E-2</v>
      </c>
      <c r="Q36" s="234">
        <v>1.75762099656E-3</v>
      </c>
      <c r="R36" s="234">
        <v>5.3143939802456994E-3</v>
      </c>
    </row>
    <row r="37" spans="3:21" ht="20.100000000000001" customHeight="1">
      <c r="C37" s="233" t="s">
        <v>90</v>
      </c>
      <c r="D37" s="274">
        <v>0</v>
      </c>
      <c r="E37" s="274">
        <v>0</v>
      </c>
      <c r="F37" s="274">
        <v>0</v>
      </c>
      <c r="G37" s="234">
        <v>9.01099E-3</v>
      </c>
      <c r="H37" s="234">
        <v>0</v>
      </c>
      <c r="I37" s="234">
        <v>8.1605699999999989E-3</v>
      </c>
      <c r="J37" s="234">
        <v>0</v>
      </c>
      <c r="K37" s="234">
        <v>0</v>
      </c>
      <c r="L37" s="234">
        <v>0</v>
      </c>
      <c r="M37" s="234">
        <v>0</v>
      </c>
      <c r="N37" s="234">
        <v>7.5696292277394892E-3</v>
      </c>
      <c r="O37" s="234">
        <v>7.0158419999999987E-3</v>
      </c>
      <c r="P37" s="234">
        <v>0</v>
      </c>
      <c r="Q37" s="234">
        <v>6.4779275369941755E-2</v>
      </c>
      <c r="R37" s="234">
        <v>2.5042688276084002E-3</v>
      </c>
    </row>
    <row r="38" spans="3:21" ht="20.100000000000001" customHeight="1">
      <c r="C38" s="233" t="s">
        <v>178</v>
      </c>
      <c r="D38" s="274">
        <v>0</v>
      </c>
      <c r="E38" s="274">
        <v>0</v>
      </c>
      <c r="F38" s="274">
        <v>0</v>
      </c>
      <c r="G38" s="234">
        <v>0</v>
      </c>
      <c r="H38" s="234">
        <v>0</v>
      </c>
      <c r="I38" s="234">
        <v>0</v>
      </c>
      <c r="J38" s="234">
        <v>0</v>
      </c>
      <c r="K38" s="234">
        <v>0</v>
      </c>
      <c r="L38" s="234">
        <v>0</v>
      </c>
      <c r="M38" s="234">
        <v>0</v>
      </c>
      <c r="N38" s="234">
        <v>0</v>
      </c>
      <c r="O38" s="234">
        <v>0</v>
      </c>
      <c r="P38" s="234">
        <v>0</v>
      </c>
      <c r="Q38" s="234">
        <v>0</v>
      </c>
      <c r="R38" s="234">
        <v>0</v>
      </c>
    </row>
    <row r="39" spans="3:21" ht="31.35" customHeight="1">
      <c r="C39" s="231" t="s">
        <v>94</v>
      </c>
      <c r="D39" s="275"/>
      <c r="E39" s="275"/>
      <c r="F39" s="275"/>
      <c r="G39" s="235"/>
      <c r="H39" s="235"/>
      <c r="I39" s="235">
        <v>2.3699578490390425</v>
      </c>
      <c r="J39" s="235"/>
      <c r="K39" s="235"/>
      <c r="L39" s="235"/>
      <c r="M39" s="235"/>
      <c r="N39" s="235"/>
      <c r="O39" s="235"/>
      <c r="P39" s="235"/>
      <c r="Q39" s="235"/>
      <c r="R39" s="235"/>
    </row>
    <row r="40" spans="3:21" ht="20.100000000000001" customHeight="1">
      <c r="C40" s="233" t="s">
        <v>88</v>
      </c>
      <c r="D40" s="274">
        <v>0.46208227480845077</v>
      </c>
      <c r="E40" s="274">
        <v>0.46635463423033807</v>
      </c>
      <c r="F40" s="274">
        <v>0.10978881417076486</v>
      </c>
      <c r="G40" s="234">
        <v>0.19379813801498741</v>
      </c>
      <c r="H40" s="234">
        <v>0.24438579401513125</v>
      </c>
      <c r="I40" s="234">
        <v>0.5740954406479627</v>
      </c>
      <c r="J40" s="234">
        <v>0.13700000000000001</v>
      </c>
      <c r="K40" s="234">
        <v>0.12474553835665017</v>
      </c>
      <c r="L40" s="234">
        <v>0.12722877666350035</v>
      </c>
      <c r="M40" s="234">
        <v>0.17834632539131232</v>
      </c>
      <c r="N40" s="234">
        <v>0.54040907359036916</v>
      </c>
      <c r="O40" s="234">
        <v>0.28925323275584891</v>
      </c>
      <c r="P40" s="234">
        <v>0.22808076151181617</v>
      </c>
      <c r="Q40" s="234">
        <v>0.2074808052016828</v>
      </c>
      <c r="R40" s="234">
        <v>0.19646435029989898</v>
      </c>
    </row>
    <row r="41" spans="3:21" ht="20.100000000000001" customHeight="1">
      <c r="C41" s="233" t="s">
        <v>89</v>
      </c>
      <c r="D41" s="274">
        <v>3.1727197580000001E-3</v>
      </c>
      <c r="E41" s="274">
        <v>3.5978066139999995E-3</v>
      </c>
      <c r="F41" s="274">
        <v>8.2011440160000004E-3</v>
      </c>
      <c r="G41" s="234">
        <v>7.9031313340000003E-3</v>
      </c>
      <c r="H41" s="234">
        <v>9.3151499289999985E-3</v>
      </c>
      <c r="I41" s="234">
        <v>6.2584997439999986E-3</v>
      </c>
      <c r="J41" s="234">
        <v>5.0000000000000001E-3</v>
      </c>
      <c r="K41" s="234">
        <v>6.0671743750000005E-3</v>
      </c>
      <c r="L41" s="234">
        <v>2.6212055500000006E-3</v>
      </c>
      <c r="M41" s="234">
        <v>1.9321397826565955E-4</v>
      </c>
      <c r="N41" s="234">
        <v>0.24626432489</v>
      </c>
      <c r="O41" s="234">
        <v>5.8766777100000001E-4</v>
      </c>
      <c r="P41" s="234">
        <v>4.7848951099999998E-4</v>
      </c>
      <c r="Q41" s="234">
        <v>1.7192509599999999E-4</v>
      </c>
      <c r="R41" s="234">
        <v>1.0934861624E-3</v>
      </c>
    </row>
    <row r="42" spans="3:21" ht="20.100000000000001" customHeight="1">
      <c r="C42" s="233" t="s">
        <v>90</v>
      </c>
      <c r="D42" s="274">
        <v>0.30539164000000002</v>
      </c>
      <c r="E42" s="274">
        <v>0.29988685999999998</v>
      </c>
      <c r="F42" s="274">
        <v>0.25105766999999996</v>
      </c>
      <c r="G42" s="234">
        <v>3.7994080212E-2</v>
      </c>
      <c r="H42" s="234">
        <v>0.49288100940100005</v>
      </c>
      <c r="I42" s="234">
        <v>1.7896039086470799</v>
      </c>
      <c r="J42" s="234">
        <v>0</v>
      </c>
      <c r="K42" s="234">
        <v>6.4209059270020005E-2</v>
      </c>
      <c r="L42" s="234">
        <v>1.9284309999999999E-2</v>
      </c>
      <c r="M42" s="234">
        <v>2.1265740000000002E-2</v>
      </c>
      <c r="N42" s="234">
        <v>2.5993680000000002E-2</v>
      </c>
      <c r="O42" s="234">
        <v>2.6122120000000002E-2</v>
      </c>
      <c r="P42" s="234">
        <v>3.7024660000000001E-2</v>
      </c>
      <c r="Q42" s="234">
        <v>3.8308000000000009E-2</v>
      </c>
      <c r="R42" s="234">
        <v>5.4783400000000003E-2</v>
      </c>
    </row>
    <row r="43" spans="3:21" ht="20.100000000000001" customHeight="1">
      <c r="C43" s="233" t="s">
        <v>178</v>
      </c>
      <c r="D43" s="274">
        <v>0</v>
      </c>
      <c r="E43" s="274">
        <v>0</v>
      </c>
      <c r="F43" s="274">
        <v>0</v>
      </c>
      <c r="G43" s="234">
        <v>0</v>
      </c>
      <c r="H43" s="234">
        <v>0</v>
      </c>
      <c r="I43" s="234">
        <v>0</v>
      </c>
      <c r="J43" s="234">
        <v>0</v>
      </c>
      <c r="K43" s="234">
        <v>0</v>
      </c>
      <c r="L43" s="234">
        <v>0</v>
      </c>
      <c r="M43" s="234">
        <v>0</v>
      </c>
      <c r="N43" s="234">
        <v>0</v>
      </c>
      <c r="O43" s="234">
        <v>0</v>
      </c>
      <c r="P43" s="234">
        <v>0</v>
      </c>
      <c r="Q43" s="234">
        <v>0</v>
      </c>
      <c r="R43" s="234">
        <v>0</v>
      </c>
    </row>
    <row r="44" spans="3:21" ht="20.100000000000001" customHeight="1">
      <c r="C44" s="231" t="s">
        <v>95</v>
      </c>
      <c r="D44" s="275"/>
      <c r="E44" s="275"/>
      <c r="F44" s="275"/>
      <c r="G44" s="235"/>
      <c r="H44" s="235"/>
      <c r="I44" s="235"/>
      <c r="J44" s="235"/>
      <c r="K44" s="235"/>
      <c r="L44" s="235"/>
      <c r="M44" s="235"/>
      <c r="N44" s="235"/>
      <c r="O44" s="235"/>
      <c r="P44" s="235"/>
      <c r="Q44" s="235"/>
      <c r="R44" s="235"/>
    </row>
    <row r="45" spans="3:21" ht="20.100000000000001" customHeight="1">
      <c r="C45" s="233" t="s">
        <v>88</v>
      </c>
      <c r="D45" s="237">
        <v>7.9202559797205991E-3</v>
      </c>
      <c r="E45" s="237">
        <v>9.2780941233824889E-3</v>
      </c>
      <c r="F45" s="237">
        <v>7.8086787184639761E-3</v>
      </c>
      <c r="G45" s="220">
        <v>7.8696372717201053E-3</v>
      </c>
      <c r="H45" s="220">
        <v>7.3943937383102402E-3</v>
      </c>
      <c r="I45" s="220">
        <v>6.1575010517933102E-3</v>
      </c>
      <c r="J45" s="220">
        <v>6.7420375245851221E-3</v>
      </c>
      <c r="K45" s="220">
        <v>6.7363631377832358E-3</v>
      </c>
      <c r="L45" s="220">
        <v>6.4688080548897841E-3</v>
      </c>
      <c r="M45" s="220">
        <v>5.5564000456738254E-3</v>
      </c>
      <c r="N45" s="220">
        <v>6.4075627140924027E-3</v>
      </c>
      <c r="O45" s="220">
        <v>5.7531898469217286E-3</v>
      </c>
      <c r="P45" s="220">
        <v>6.1795796877196826E-3</v>
      </c>
      <c r="Q45" s="220">
        <v>5.2877846350996649E-3</v>
      </c>
      <c r="R45" s="220">
        <v>6.7223427354476482E-3</v>
      </c>
      <c r="T45" s="237"/>
    </row>
    <row r="46" spans="3:21" ht="20.100000000000001" customHeight="1">
      <c r="C46" s="233" t="s">
        <v>89</v>
      </c>
      <c r="D46" s="237">
        <v>3.2960589023993701E-2</v>
      </c>
      <c r="E46" s="237">
        <v>3.6630876652770927E-2</v>
      </c>
      <c r="F46" s="237">
        <v>4.5350231428907671E-2</v>
      </c>
      <c r="G46" s="220">
        <v>4.1373720484685933E-2</v>
      </c>
      <c r="H46" s="220">
        <v>3.3213588292006005E-2</v>
      </c>
      <c r="I46" s="220">
        <v>2.4352231738004295E-2</v>
      </c>
      <c r="J46" s="220">
        <v>2.6100358385103006E-2</v>
      </c>
      <c r="K46" s="220">
        <v>2.7009991268731326E-2</v>
      </c>
      <c r="L46" s="220">
        <v>3.3093146841997323E-2</v>
      </c>
      <c r="M46" s="220">
        <v>4.0014614567123796E-2</v>
      </c>
      <c r="N46" s="220">
        <v>2.7025397174685533E-2</v>
      </c>
      <c r="O46" s="220">
        <v>3.2077645222274895E-2</v>
      </c>
      <c r="P46" s="220">
        <v>2.3748769901642496E-2</v>
      </c>
      <c r="Q46" s="220">
        <v>2.8438449585735652E-2</v>
      </c>
      <c r="R46" s="220">
        <v>2.2572983034385284E-2</v>
      </c>
      <c r="T46" s="237"/>
    </row>
    <row r="47" spans="3:21" ht="20.100000000000001" customHeight="1">
      <c r="C47" s="233" t="s">
        <v>90</v>
      </c>
      <c r="D47" s="237">
        <v>0.45974045506418526</v>
      </c>
      <c r="E47" s="237">
        <v>0.31940373897968027</v>
      </c>
      <c r="F47" s="237">
        <v>0.36008456081436685</v>
      </c>
      <c r="G47" s="220">
        <v>0.34045675528786329</v>
      </c>
      <c r="H47" s="220">
        <v>0.57742034687473631</v>
      </c>
      <c r="I47" s="220">
        <v>0.33782069822452493</v>
      </c>
      <c r="J47" s="220">
        <v>0.27446142165701815</v>
      </c>
      <c r="K47" s="220">
        <v>0.29872196371353493</v>
      </c>
      <c r="L47" s="220">
        <v>0.47967542391267903</v>
      </c>
      <c r="M47" s="220">
        <v>0.55259859935801936</v>
      </c>
      <c r="N47" s="220">
        <v>0.34438581906644011</v>
      </c>
      <c r="O47" s="220">
        <v>0.3950346847059153</v>
      </c>
      <c r="P47" s="220">
        <v>0.48073145286463059</v>
      </c>
      <c r="Q47" s="220">
        <v>0.46791233759819045</v>
      </c>
      <c r="R47" s="220">
        <v>0.38742917852855557</v>
      </c>
      <c r="T47" s="237"/>
    </row>
    <row r="48" spans="3:21" ht="20.100000000000001" customHeight="1">
      <c r="C48" s="233" t="s">
        <v>178</v>
      </c>
      <c r="D48" s="237">
        <v>0</v>
      </c>
      <c r="E48" s="261" t="s">
        <v>174</v>
      </c>
      <c r="F48" s="261" t="s">
        <v>174</v>
      </c>
      <c r="G48" s="261" t="s">
        <v>174</v>
      </c>
      <c r="H48" s="237">
        <v>3.7536577702219662E-3</v>
      </c>
      <c r="I48" s="237">
        <v>3.6328793330384669E-3</v>
      </c>
      <c r="J48" s="237">
        <v>3.8154699965313905E-3</v>
      </c>
      <c r="K48" s="237">
        <v>3.6494733311822057E-3</v>
      </c>
      <c r="L48" s="220">
        <v>5.2874137776886244E-2</v>
      </c>
      <c r="M48" s="220">
        <v>0.26857788155122492</v>
      </c>
      <c r="N48" s="220">
        <v>8.3928671963167348E-2</v>
      </c>
      <c r="O48" s="220">
        <v>7.117198998922139E-2</v>
      </c>
      <c r="P48" s="220">
        <v>0.21209190627162552</v>
      </c>
      <c r="Q48" s="220">
        <v>7.9381475504858856E-2</v>
      </c>
      <c r="R48" s="220">
        <v>8.5956754177940936E-2</v>
      </c>
      <c r="T48" s="237"/>
      <c r="U48" s="238"/>
    </row>
    <row r="49" spans="3:21" ht="20.100000000000001" customHeight="1">
      <c r="C49" s="239"/>
      <c r="D49" s="203"/>
      <c r="E49" s="203"/>
      <c r="F49" s="203"/>
      <c r="G49" s="203"/>
      <c r="H49" s="203"/>
      <c r="I49" s="203"/>
      <c r="J49" s="203"/>
      <c r="K49" s="203"/>
      <c r="L49" s="203"/>
      <c r="M49" s="203"/>
      <c r="N49" s="203"/>
      <c r="O49" s="203"/>
      <c r="P49" s="203"/>
      <c r="Q49" s="203"/>
      <c r="R49" s="203"/>
      <c r="U49" s="238"/>
    </row>
    <row r="50" spans="3:21" ht="20.100000000000001" customHeight="1">
      <c r="C50" s="233"/>
      <c r="U50" s="238"/>
    </row>
    <row r="51" spans="3:21" ht="20.100000000000001" customHeight="1">
      <c r="C51" s="233"/>
    </row>
    <row r="52" spans="3:21" ht="20.100000000000001" customHeight="1">
      <c r="C52" s="233"/>
    </row>
    <row r="53" spans="3:21" ht="20.100000000000001" customHeight="1"/>
    <row r="54" spans="3:21" ht="20.100000000000001" customHeight="1">
      <c r="C54" s="239"/>
    </row>
    <row r="55" spans="3:21" ht="20.100000000000001" customHeight="1">
      <c r="C55" s="233"/>
    </row>
    <row r="56" spans="3:21" ht="20.100000000000001" customHeight="1">
      <c r="C56" s="233"/>
    </row>
    <row r="57" spans="3:21" ht="20.100000000000001" customHeight="1">
      <c r="C57" s="233"/>
    </row>
    <row r="58" spans="3:21" ht="20.100000000000001" customHeight="1"/>
    <row r="59" spans="3:21" ht="20.100000000000001" customHeight="1">
      <c r="C59" s="239"/>
    </row>
    <row r="60" spans="3:21" ht="20.100000000000001" customHeight="1">
      <c r="C60" s="233"/>
    </row>
    <row r="61" spans="3:21" ht="20.100000000000001" customHeight="1">
      <c r="C61" s="233"/>
    </row>
    <row r="62" spans="3:21" ht="20.100000000000001" customHeight="1">
      <c r="C62" s="233"/>
    </row>
    <row r="63" spans="3:21" ht="20.100000000000001" customHeight="1"/>
    <row r="64" spans="3:21" ht="20.100000000000001" customHeight="1">
      <c r="C64" s="239"/>
    </row>
    <row r="65" spans="3:3" ht="20.100000000000001" customHeight="1">
      <c r="C65" s="233"/>
    </row>
    <row r="66" spans="3:3" ht="20.100000000000001" customHeight="1">
      <c r="C66" s="233"/>
    </row>
    <row r="67" spans="3:3" ht="20.100000000000001" customHeight="1">
      <c r="C67" s="233"/>
    </row>
    <row r="68" spans="3:3" ht="20.100000000000001" customHeight="1"/>
    <row r="69" spans="3:3" ht="20.100000000000001" customHeight="1">
      <c r="C69" s="239"/>
    </row>
    <row r="70" spans="3:3" ht="20.100000000000001" customHeight="1">
      <c r="C70" s="233"/>
    </row>
    <row r="71" spans="3:3" ht="20.100000000000001" customHeight="1">
      <c r="C71" s="233"/>
    </row>
    <row r="72" spans="3:3">
      <c r="C72" s="233"/>
    </row>
  </sheetData>
  <hyperlinks>
    <hyperlink ref="U6" location="Cover!A1" display="cover" xr:uid="{4BFE5C0B-3FD6-42A9-8B8D-2AF93F701FBB}"/>
  </hyperlinks>
  <printOptions horizontalCentered="1"/>
  <pageMargins left="0.70866141732283472" right="0.70866141732283472" top="0.74803149606299213" bottom="0.74803149606299213" header="0.31496062992125984" footer="0.31496062992125984"/>
  <pageSetup paperSize="9" scale="51" orientation="landscape" r:id="rId1"/>
  <headerFooter>
    <oddFooter>&amp;L&amp;12&amp;D &amp;T&amp;C&amp;12Page &amp;P of &amp;N&amp;R&amp;"-,Bold"&amp;12Optima bank&amp;"-,Regular"
Results factsheet</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B8C-008A-45E2-9CC2-3C96EE711561}">
  <sheetPr codeName="Sheet15">
    <tabColor theme="5"/>
  </sheetPr>
  <dimension ref="B1:Y51"/>
  <sheetViews>
    <sheetView view="pageBreakPreview" topLeftCell="A19" zoomScale="60" zoomScaleNormal="100" workbookViewId="0">
      <selection activeCell="B6" sqref="B6"/>
    </sheetView>
  </sheetViews>
  <sheetFormatPr defaultColWidth="9.42578125" defaultRowHeight="15"/>
  <cols>
    <col min="1" max="1" width="9.42578125" style="1"/>
    <col min="2" max="2" width="9" style="1" customWidth="1"/>
    <col min="3" max="3" width="4.5703125" style="1" customWidth="1"/>
    <col min="4" max="4" width="35.5703125" style="1" customWidth="1"/>
    <col min="5" max="5" width="16.5703125" style="1" customWidth="1"/>
    <col min="6" max="6" width="15.42578125" style="1" customWidth="1"/>
    <col min="7" max="7" width="14.42578125" style="1" customWidth="1"/>
    <col min="8" max="8" width="12" style="1" customWidth="1"/>
    <col min="9" max="9" width="14.42578125" style="1" customWidth="1"/>
    <col min="10" max="10" width="6.42578125" style="1" customWidth="1"/>
    <col min="11" max="16384" width="9.42578125" style="1"/>
  </cols>
  <sheetData>
    <row r="1" spans="2:25" ht="18.75" customHeight="1"/>
    <row r="2" spans="2:25" ht="15.75" customHeight="1"/>
    <row r="4" spans="2:25" ht="23.25" customHeight="1">
      <c r="D4" s="8"/>
      <c r="E4" s="8"/>
      <c r="F4" s="8"/>
      <c r="G4" s="8"/>
      <c r="H4" s="8"/>
      <c r="I4" s="8"/>
      <c r="J4" s="8"/>
      <c r="K4" s="8"/>
      <c r="L4" s="8"/>
      <c r="M4" s="8"/>
      <c r="N4" s="8"/>
      <c r="O4" s="8"/>
      <c r="P4" s="8"/>
      <c r="Q4" s="8"/>
      <c r="R4" s="8"/>
      <c r="S4" s="8"/>
      <c r="T4" s="8"/>
      <c r="U4" s="8"/>
      <c r="V4" s="8"/>
      <c r="W4" s="8"/>
      <c r="X4" s="8"/>
      <c r="Y4" s="8"/>
    </row>
    <row r="5" spans="2:25" ht="23.25" customHeight="1">
      <c r="D5" s="2" t="s">
        <v>197</v>
      </c>
      <c r="E5" s="8"/>
      <c r="F5" s="8"/>
      <c r="G5" s="8"/>
      <c r="H5" s="8"/>
      <c r="I5" s="8"/>
      <c r="J5" s="8"/>
      <c r="K5" s="8"/>
      <c r="L5" s="8"/>
      <c r="M5" s="8"/>
      <c r="N5" s="8"/>
      <c r="O5" s="8"/>
      <c r="P5" s="8"/>
      <c r="Q5" s="8"/>
      <c r="R5" s="8"/>
      <c r="S5" s="8"/>
      <c r="T5" s="8"/>
      <c r="U5" s="8"/>
      <c r="V5" s="8"/>
      <c r="W5" s="8"/>
      <c r="X5" s="8"/>
      <c r="Y5" s="8"/>
    </row>
    <row r="6" spans="2:25" ht="23.25" customHeight="1">
      <c r="B6" s="28" t="s">
        <v>81</v>
      </c>
      <c r="D6" s="8"/>
      <c r="E6" s="8"/>
      <c r="F6" s="8"/>
      <c r="G6" s="8"/>
      <c r="H6" s="8"/>
      <c r="I6" s="8"/>
      <c r="J6" s="8"/>
      <c r="K6" s="8"/>
      <c r="L6" s="8"/>
      <c r="M6" s="8"/>
      <c r="N6" s="8"/>
      <c r="O6" s="8"/>
      <c r="P6" s="8"/>
      <c r="Q6" s="8"/>
      <c r="R6" s="8"/>
      <c r="S6" s="8"/>
      <c r="T6" s="8"/>
      <c r="U6" s="8"/>
      <c r="V6" s="8"/>
      <c r="W6" s="8"/>
      <c r="X6" s="8"/>
      <c r="Y6" s="8"/>
    </row>
    <row r="7" spans="2:25">
      <c r="D7" s="3"/>
      <c r="E7" s="4"/>
      <c r="F7" s="4"/>
      <c r="G7" s="4"/>
      <c r="H7" s="4"/>
      <c r="I7" s="4"/>
      <c r="J7" s="4"/>
      <c r="K7" s="4"/>
      <c r="L7" s="4"/>
      <c r="M7" s="4"/>
      <c r="N7" s="4"/>
      <c r="O7" s="4"/>
      <c r="P7" s="4"/>
      <c r="Q7" s="4"/>
      <c r="R7" s="4"/>
      <c r="S7" s="4"/>
      <c r="T7" s="4"/>
      <c r="U7" s="4"/>
      <c r="V7" s="4"/>
      <c r="W7" s="4"/>
      <c r="X7" s="4"/>
      <c r="Y7" s="4"/>
    </row>
    <row r="8" spans="2:25">
      <c r="D8" s="5"/>
      <c r="E8" s="5"/>
      <c r="F8" s="5"/>
      <c r="G8" s="5"/>
      <c r="H8" s="5"/>
      <c r="I8" s="5"/>
    </row>
    <row r="9" spans="2:25" ht="20.100000000000001" customHeight="1">
      <c r="D9" s="5" t="s">
        <v>198</v>
      </c>
      <c r="E9" s="9"/>
      <c r="F9" s="5"/>
      <c r="G9" s="5"/>
      <c r="H9" s="5"/>
      <c r="I9" s="5"/>
    </row>
    <row r="10" spans="2:25" ht="20.100000000000001" customHeight="1">
      <c r="D10" s="5" t="s">
        <v>199</v>
      </c>
      <c r="E10" s="9"/>
      <c r="F10" s="9"/>
      <c r="G10" s="9"/>
      <c r="H10" s="9"/>
      <c r="I10" s="9"/>
    </row>
    <row r="11" spans="2:25" ht="20.100000000000001" customHeight="1">
      <c r="D11" s="5" t="s">
        <v>200</v>
      </c>
      <c r="E11" s="9"/>
      <c r="F11" s="9"/>
      <c r="G11" s="9"/>
      <c r="H11" s="9"/>
      <c r="I11" s="9"/>
    </row>
    <row r="12" spans="2:25" ht="20.100000000000001" customHeight="1">
      <c r="D12" s="5" t="s">
        <v>201</v>
      </c>
      <c r="E12" s="9"/>
      <c r="F12" s="9"/>
      <c r="G12" s="9"/>
      <c r="H12" s="9"/>
      <c r="I12" s="9"/>
    </row>
    <row r="13" spans="2:25" ht="20.100000000000001" customHeight="1">
      <c r="D13" s="5" t="s">
        <v>202</v>
      </c>
      <c r="E13" s="9"/>
      <c r="F13" s="9"/>
      <c r="G13" s="9"/>
      <c r="H13" s="9"/>
      <c r="I13" s="9"/>
    </row>
    <row r="14" spans="2:25" ht="20.100000000000001" customHeight="1">
      <c r="D14" s="5" t="s">
        <v>203</v>
      </c>
      <c r="E14" s="9"/>
      <c r="F14" s="9"/>
      <c r="G14" s="9"/>
      <c r="H14" s="9"/>
      <c r="I14" s="9"/>
    </row>
    <row r="15" spans="2:25" ht="20.100000000000001" customHeight="1">
      <c r="D15" s="5" t="s">
        <v>204</v>
      </c>
      <c r="E15" s="9"/>
      <c r="F15" s="9"/>
      <c r="G15" s="9"/>
      <c r="H15" s="9"/>
      <c r="I15" s="9"/>
    </row>
    <row r="16" spans="2:25" ht="20.100000000000001" customHeight="1">
      <c r="D16" s="5" t="s">
        <v>205</v>
      </c>
      <c r="E16" s="9"/>
      <c r="F16" s="9"/>
      <c r="G16" s="9"/>
      <c r="H16" s="9"/>
      <c r="I16" s="9"/>
    </row>
    <row r="17" spans="4:9" ht="20.100000000000001" customHeight="1">
      <c r="D17" s="5" t="s">
        <v>206</v>
      </c>
      <c r="E17" s="9"/>
      <c r="F17" s="9"/>
      <c r="G17" s="9"/>
      <c r="H17" s="9"/>
      <c r="I17" s="9"/>
    </row>
    <row r="18" spans="4:9" ht="20.100000000000001" customHeight="1">
      <c r="D18" s="5" t="s">
        <v>207</v>
      </c>
      <c r="E18" s="9"/>
      <c r="F18" s="9"/>
      <c r="G18" s="9"/>
      <c r="H18" s="9"/>
      <c r="I18" s="9"/>
    </row>
    <row r="19" spans="4:9" ht="20.100000000000001" customHeight="1">
      <c r="D19" s="5" t="s">
        <v>208</v>
      </c>
      <c r="E19" s="9"/>
      <c r="F19" s="9"/>
      <c r="G19" s="9"/>
      <c r="H19" s="9"/>
      <c r="I19" s="9"/>
    </row>
    <row r="20" spans="4:9" ht="20.100000000000001" customHeight="1">
      <c r="D20" s="5" t="s">
        <v>209</v>
      </c>
      <c r="E20" s="9"/>
      <c r="F20" s="9"/>
      <c r="G20" s="9"/>
      <c r="H20" s="9"/>
      <c r="I20" s="9"/>
    </row>
    <row r="21" spans="4:9" ht="20.100000000000001" customHeight="1">
      <c r="D21" s="5" t="s">
        <v>210</v>
      </c>
      <c r="E21" s="9"/>
      <c r="F21" s="9"/>
      <c r="G21" s="9"/>
      <c r="H21" s="9"/>
      <c r="I21" s="9"/>
    </row>
    <row r="22" spans="4:9" ht="20.100000000000001" customHeight="1">
      <c r="D22" s="5" t="s">
        <v>211</v>
      </c>
      <c r="E22" s="9"/>
      <c r="F22" s="9"/>
      <c r="G22" s="9"/>
      <c r="H22" s="9"/>
      <c r="I22" s="9"/>
    </row>
    <row r="23" spans="4:9" ht="20.100000000000001" customHeight="1">
      <c r="D23" s="5" t="s">
        <v>212</v>
      </c>
      <c r="E23" s="9"/>
      <c r="F23" s="9"/>
      <c r="G23" s="9"/>
      <c r="H23" s="9"/>
      <c r="I23" s="9"/>
    </row>
    <row r="24" spans="4:9" ht="20.100000000000001" customHeight="1">
      <c r="D24" s="5" t="s">
        <v>213</v>
      </c>
      <c r="E24" s="9"/>
      <c r="F24" s="9"/>
      <c r="G24" s="9"/>
      <c r="H24" s="9"/>
      <c r="I24" s="9"/>
    </row>
    <row r="25" spans="4:9" ht="20.100000000000001" customHeight="1">
      <c r="D25" s="5" t="s">
        <v>214</v>
      </c>
      <c r="E25" s="9"/>
      <c r="F25" s="9"/>
      <c r="G25" s="9"/>
      <c r="H25" s="9"/>
      <c r="I25" s="9"/>
    </row>
    <row r="26" spans="4:9" ht="20.100000000000001" customHeight="1">
      <c r="D26" s="5" t="s">
        <v>215</v>
      </c>
      <c r="E26" s="9"/>
      <c r="F26" s="9"/>
      <c r="G26" s="9"/>
      <c r="H26" s="9"/>
      <c r="I26" s="9"/>
    </row>
    <row r="27" spans="4:9" ht="20.100000000000001" customHeight="1">
      <c r="D27" s="5" t="s">
        <v>216</v>
      </c>
      <c r="E27" s="9"/>
      <c r="F27" s="9"/>
      <c r="G27" s="9"/>
      <c r="H27" s="9"/>
      <c r="I27" s="9"/>
    </row>
    <row r="28" spans="4:9" ht="20.100000000000001" customHeight="1">
      <c r="D28" s="5" t="s">
        <v>217</v>
      </c>
      <c r="E28" s="10"/>
      <c r="F28" s="5"/>
      <c r="G28" s="5"/>
      <c r="H28" s="5"/>
      <c r="I28" s="5"/>
    </row>
    <row r="29" spans="4:9">
      <c r="D29" s="5" t="s">
        <v>218</v>
      </c>
    </row>
    <row r="30" spans="4:9">
      <c r="D30" s="5" t="s">
        <v>219</v>
      </c>
    </row>
    <row r="31" spans="4:9">
      <c r="D31" s="5" t="s">
        <v>220</v>
      </c>
    </row>
    <row r="32" spans="4:9">
      <c r="D32" s="5" t="s">
        <v>221</v>
      </c>
    </row>
    <row r="33" spans="4:9">
      <c r="D33" s="5" t="s">
        <v>222</v>
      </c>
      <c r="E33" s="10"/>
      <c r="F33" s="5"/>
      <c r="G33" s="5"/>
      <c r="H33" s="5"/>
      <c r="I33" s="5"/>
    </row>
    <row r="34" spans="4:9">
      <c r="D34" s="5" t="s">
        <v>223</v>
      </c>
    </row>
    <row r="35" spans="4:9">
      <c r="D35" s="5" t="s">
        <v>224</v>
      </c>
    </row>
    <row r="36" spans="4:9">
      <c r="D36" s="5" t="s">
        <v>225</v>
      </c>
    </row>
    <row r="37" spans="4:9">
      <c r="D37" s="5" t="s">
        <v>226</v>
      </c>
    </row>
    <row r="38" spans="4:9">
      <c r="D38" s="5" t="s">
        <v>227</v>
      </c>
      <c r="E38" s="10"/>
      <c r="F38" s="5"/>
      <c r="G38" s="5"/>
      <c r="H38" s="5"/>
      <c r="I38" s="5"/>
    </row>
    <row r="39" spans="4:9">
      <c r="D39" s="9"/>
    </row>
    <row r="40" spans="4:9">
      <c r="D40" s="9"/>
    </row>
    <row r="41" spans="4:9">
      <c r="D41" s="9"/>
    </row>
    <row r="43" spans="4:9">
      <c r="D43" s="10"/>
      <c r="E43" s="10"/>
      <c r="F43" s="5"/>
      <c r="G43" s="5"/>
      <c r="H43" s="5"/>
      <c r="I43" s="5"/>
    </row>
    <row r="44" spans="4:9">
      <c r="D44" s="9"/>
    </row>
    <row r="45" spans="4:9">
      <c r="D45" s="9"/>
    </row>
    <row r="46" spans="4:9">
      <c r="D46" s="9"/>
    </row>
    <row r="48" spans="4:9">
      <c r="D48" s="10"/>
      <c r="E48" s="10"/>
      <c r="F48" s="5"/>
      <c r="G48" s="5"/>
      <c r="H48" s="5"/>
      <c r="I48" s="5"/>
    </row>
    <row r="49" spans="4:4">
      <c r="D49" s="9"/>
    </row>
    <row r="50" spans="4:4">
      <c r="D50" s="9"/>
    </row>
    <row r="51" spans="4:4">
      <c r="D51" s="9"/>
    </row>
  </sheetData>
  <hyperlinks>
    <hyperlink ref="B6" location="Cover!A1" display="cover" xr:uid="{469DB182-502A-4E41-BC0F-552D0036185D}"/>
  </hyperlinks>
  <printOptions horizontalCentered="1" verticalCentered="1"/>
  <pageMargins left="0.11811023622047245" right="0.11811023622047245" top="0.15748031496062992" bottom="0.15748031496062992" header="0.31496062992125984" footer="0.31496062992125984"/>
  <pageSetup paperSize="9" scale="53" orientation="landscape" r:id="rId1"/>
  <headerFooter>
    <oddFooter>&amp;L&amp;12&amp;D &amp;T&amp;C&amp;12Page &amp;P of &amp;N&amp;R&amp;"-,Bold"&amp;12Optima bank&amp;"-,Regular"
Results factsheet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3E8B-8D05-4D0C-A293-EC3289D9D63D}">
  <sheetPr>
    <tabColor theme="5"/>
  </sheetPr>
  <dimension ref="B1:AC49"/>
  <sheetViews>
    <sheetView tabSelected="1" view="pageBreakPreview" zoomScale="70" zoomScaleNormal="70" zoomScaleSheetLayoutView="70" workbookViewId="0">
      <selection activeCell="AE27" sqref="AE27"/>
    </sheetView>
  </sheetViews>
  <sheetFormatPr defaultColWidth="9.28515625" defaultRowHeight="15"/>
  <cols>
    <col min="1" max="2" width="9.28515625" style="13" customWidth="1"/>
    <col min="3" max="16384" width="9.28515625" style="13"/>
  </cols>
  <sheetData>
    <row r="1" spans="2:29">
      <c r="B1" s="1"/>
      <c r="C1" s="1"/>
      <c r="D1" s="1"/>
      <c r="E1" s="1"/>
      <c r="F1" s="1"/>
      <c r="G1" s="1"/>
      <c r="H1" s="1"/>
      <c r="I1" s="1"/>
      <c r="J1" s="1"/>
      <c r="K1" s="1"/>
      <c r="L1" s="1"/>
      <c r="M1" s="1"/>
      <c r="N1" s="1"/>
      <c r="O1" s="1"/>
      <c r="P1" s="1"/>
      <c r="Q1" s="1"/>
      <c r="R1" s="1"/>
      <c r="S1" s="1"/>
      <c r="T1" s="1"/>
      <c r="U1" s="1"/>
      <c r="V1" s="1"/>
      <c r="W1" s="1"/>
      <c r="X1" s="1"/>
      <c r="Y1" s="1"/>
      <c r="Z1" s="1"/>
      <c r="AA1" s="1"/>
    </row>
    <row r="2" spans="2:29">
      <c r="B2" s="1"/>
      <c r="C2" s="1"/>
      <c r="D2" s="1"/>
      <c r="E2" s="1"/>
      <c r="F2" s="1"/>
      <c r="G2" s="1"/>
      <c r="H2" s="1"/>
      <c r="I2" s="1"/>
      <c r="J2" s="1"/>
      <c r="K2" s="1"/>
      <c r="L2" s="1"/>
      <c r="M2" s="1"/>
      <c r="N2" s="1"/>
      <c r="O2" s="1"/>
      <c r="P2" s="1"/>
      <c r="Q2" s="1"/>
      <c r="R2" s="1"/>
      <c r="S2" s="1"/>
      <c r="T2" s="1"/>
      <c r="U2" s="1"/>
      <c r="V2" s="1"/>
      <c r="W2" s="1"/>
      <c r="X2" s="1"/>
      <c r="Y2" s="1"/>
      <c r="Z2" s="1"/>
      <c r="AA2" s="1"/>
    </row>
    <row r="3" spans="2:29">
      <c r="B3" s="1"/>
      <c r="C3" s="1"/>
      <c r="D3" s="1"/>
      <c r="E3" s="1"/>
      <c r="F3" s="1"/>
      <c r="G3" s="1"/>
      <c r="H3" s="1"/>
      <c r="I3" s="1"/>
      <c r="J3" s="1"/>
      <c r="K3" s="1"/>
      <c r="L3" s="1"/>
      <c r="M3" s="1"/>
      <c r="N3" s="1"/>
      <c r="O3" s="1"/>
      <c r="P3" s="1"/>
      <c r="Q3" s="1"/>
      <c r="R3" s="1"/>
      <c r="S3" s="1"/>
      <c r="T3" s="1"/>
      <c r="U3" s="1"/>
      <c r="V3" s="1"/>
      <c r="W3" s="1"/>
      <c r="X3" s="1"/>
      <c r="Y3" s="1"/>
      <c r="Z3" s="1"/>
      <c r="AA3" s="1"/>
    </row>
    <row r="4" spans="2:29">
      <c r="B4" s="1"/>
      <c r="C4" s="1"/>
      <c r="D4" s="1"/>
      <c r="E4" s="1"/>
      <c r="F4" s="1"/>
      <c r="G4" s="1"/>
      <c r="H4" s="1"/>
      <c r="I4" s="1"/>
      <c r="J4" s="1"/>
      <c r="K4" s="1"/>
      <c r="L4" s="1"/>
      <c r="M4" s="1"/>
      <c r="N4" s="1"/>
      <c r="O4" s="1"/>
      <c r="P4" s="1"/>
      <c r="Q4" s="1"/>
      <c r="R4" s="1"/>
      <c r="S4" s="1"/>
      <c r="T4" s="1"/>
      <c r="U4" s="1"/>
      <c r="V4" s="1"/>
      <c r="W4" s="1"/>
      <c r="X4" s="1"/>
      <c r="Y4" s="1"/>
      <c r="Z4" s="1"/>
      <c r="AA4" s="1"/>
    </row>
    <row r="5" spans="2:29" ht="21">
      <c r="B5" s="1"/>
      <c r="C5" s="1"/>
      <c r="D5" s="1"/>
      <c r="E5" s="1"/>
      <c r="F5" s="1"/>
      <c r="G5" s="1"/>
      <c r="H5" s="1"/>
      <c r="I5" s="1"/>
      <c r="J5" s="1"/>
      <c r="K5" s="1"/>
      <c r="L5" s="1"/>
      <c r="M5" s="1"/>
      <c r="N5" s="1"/>
      <c r="O5" s="1"/>
      <c r="P5" s="1"/>
      <c r="Q5" s="1"/>
      <c r="R5" s="1"/>
      <c r="S5" s="1"/>
      <c r="T5" s="1"/>
      <c r="U5" s="1"/>
      <c r="V5" s="1"/>
      <c r="W5" s="1"/>
      <c r="X5" s="1"/>
      <c r="Y5" s="1"/>
      <c r="Z5" s="1"/>
      <c r="AA5" s="1"/>
      <c r="AC5" s="30" t="s">
        <v>81</v>
      </c>
    </row>
    <row r="6" spans="2:29">
      <c r="B6" s="1"/>
      <c r="C6" s="1"/>
      <c r="D6" s="1"/>
      <c r="E6" s="1"/>
      <c r="F6" s="1"/>
      <c r="G6" s="1"/>
      <c r="H6" s="1"/>
      <c r="I6" s="1"/>
      <c r="J6" s="1"/>
      <c r="K6" s="1"/>
      <c r="L6" s="1"/>
      <c r="M6" s="1"/>
      <c r="N6" s="1"/>
      <c r="O6" s="1"/>
      <c r="P6" s="1"/>
      <c r="Q6" s="1"/>
      <c r="R6" s="1"/>
      <c r="S6" s="1"/>
      <c r="T6" s="1"/>
      <c r="U6" s="1"/>
      <c r="V6" s="1"/>
      <c r="W6" s="1"/>
      <c r="X6" s="1"/>
      <c r="Y6" s="1"/>
      <c r="Z6" s="1"/>
      <c r="AA6" s="1"/>
    </row>
    <row r="7" spans="2:29">
      <c r="B7" s="1"/>
      <c r="C7" s="1"/>
      <c r="D7" s="1"/>
      <c r="E7" s="1"/>
      <c r="F7" s="1"/>
      <c r="G7" s="1"/>
      <c r="H7" s="1"/>
      <c r="I7" s="1"/>
      <c r="J7" s="1"/>
      <c r="K7" s="1"/>
      <c r="L7" s="1"/>
      <c r="M7" s="1"/>
      <c r="N7" s="1"/>
      <c r="O7" s="1"/>
      <c r="P7" s="1"/>
      <c r="Q7" s="1"/>
      <c r="R7" s="1"/>
      <c r="S7" s="1"/>
      <c r="T7" s="1"/>
      <c r="U7" s="1"/>
      <c r="V7" s="1"/>
      <c r="W7" s="1"/>
      <c r="X7" s="1"/>
      <c r="Y7" s="1"/>
      <c r="Z7" s="1"/>
      <c r="AA7" s="1"/>
    </row>
    <row r="8" spans="2:29">
      <c r="B8" s="1"/>
      <c r="C8" s="1"/>
      <c r="D8" s="1"/>
      <c r="E8" s="1"/>
      <c r="F8" s="1"/>
      <c r="G8" s="1"/>
      <c r="H8" s="1"/>
      <c r="I8" s="1"/>
      <c r="J8" s="1"/>
      <c r="K8" s="1"/>
      <c r="L8" s="1"/>
      <c r="M8" s="1"/>
      <c r="N8" s="1"/>
      <c r="O8" s="1"/>
      <c r="P8" s="1"/>
      <c r="Q8" s="1"/>
      <c r="R8" s="1"/>
      <c r="S8" s="1"/>
      <c r="T8" s="1"/>
      <c r="U8" s="1"/>
      <c r="V8" s="1"/>
      <c r="W8" s="1"/>
      <c r="X8" s="1"/>
      <c r="Y8" s="1"/>
      <c r="Z8" s="1"/>
      <c r="AA8" s="1"/>
    </row>
    <row r="9" spans="2:29">
      <c r="B9" s="1"/>
      <c r="C9" s="1"/>
      <c r="D9" s="1"/>
      <c r="E9" s="1"/>
      <c r="F9" s="1"/>
      <c r="G9" s="1"/>
      <c r="H9" s="1"/>
      <c r="I9" s="1"/>
      <c r="J9" s="1"/>
      <c r="K9" s="1"/>
      <c r="L9" s="1"/>
      <c r="M9" s="1"/>
      <c r="N9" s="1"/>
      <c r="O9" s="1"/>
      <c r="P9" s="1"/>
      <c r="Q9" s="1"/>
      <c r="R9" s="1"/>
      <c r="S9" s="1"/>
      <c r="T9" s="1"/>
      <c r="U9" s="1"/>
      <c r="V9" s="1"/>
      <c r="W9" s="1"/>
      <c r="X9" s="1"/>
      <c r="Y9" s="1"/>
      <c r="Z9" s="1"/>
      <c r="AA9" s="1"/>
    </row>
    <row r="10" spans="2:29">
      <c r="B10" s="1"/>
      <c r="C10" s="1"/>
      <c r="D10" s="1"/>
      <c r="E10" s="1"/>
      <c r="F10" s="1"/>
      <c r="G10" s="1"/>
      <c r="H10" s="1"/>
      <c r="I10" s="1"/>
      <c r="J10" s="1"/>
      <c r="K10" s="1"/>
      <c r="L10" s="1"/>
      <c r="M10" s="1"/>
      <c r="N10" s="1"/>
      <c r="O10" s="1"/>
      <c r="P10" s="1"/>
      <c r="Q10" s="1"/>
      <c r="R10" s="1"/>
      <c r="S10" s="1"/>
      <c r="T10" s="1"/>
      <c r="U10" s="1"/>
      <c r="V10" s="1"/>
      <c r="W10" s="1"/>
      <c r="X10" s="1"/>
      <c r="Y10" s="1"/>
      <c r="Z10" s="1"/>
      <c r="AA10" s="1"/>
    </row>
    <row r="11" spans="2:29">
      <c r="B11" s="1"/>
      <c r="C11" s="1"/>
      <c r="D11" s="1"/>
      <c r="E11" s="1"/>
      <c r="F11" s="1"/>
      <c r="G11" s="1"/>
      <c r="H11" s="1"/>
      <c r="I11" s="1"/>
      <c r="J11" s="1"/>
      <c r="K11" s="1"/>
      <c r="L11" s="1"/>
      <c r="M11" s="1"/>
      <c r="N11" s="1"/>
      <c r="O11" s="1"/>
      <c r="P11" s="1"/>
      <c r="Q11" s="1"/>
      <c r="R11" s="1"/>
      <c r="S11" s="1"/>
      <c r="T11" s="1"/>
      <c r="U11" s="1"/>
      <c r="V11" s="1"/>
      <c r="W11" s="1"/>
      <c r="X11" s="1"/>
      <c r="Y11" s="1"/>
      <c r="Z11" s="1"/>
      <c r="AA11" s="1"/>
    </row>
    <row r="12" spans="2:29">
      <c r="B12" s="1"/>
      <c r="C12" s="1"/>
      <c r="D12" s="1"/>
      <c r="E12" s="1"/>
      <c r="F12" s="1"/>
      <c r="G12" s="1"/>
      <c r="H12" s="1"/>
      <c r="I12" s="1"/>
      <c r="J12" s="1"/>
      <c r="K12" s="1"/>
      <c r="L12" s="1"/>
      <c r="M12" s="1"/>
      <c r="N12" s="1"/>
      <c r="O12" s="1"/>
      <c r="P12" s="1"/>
      <c r="Q12" s="1"/>
      <c r="R12" s="1"/>
      <c r="S12" s="1"/>
      <c r="T12" s="1"/>
      <c r="U12" s="1"/>
      <c r="V12" s="1"/>
      <c r="W12" s="1"/>
      <c r="X12" s="1"/>
      <c r="Y12" s="1"/>
      <c r="Z12" s="1"/>
      <c r="AA12" s="1"/>
    </row>
    <row r="13" spans="2:29">
      <c r="B13" s="1"/>
      <c r="C13" s="1"/>
      <c r="D13" s="1"/>
      <c r="E13" s="1"/>
      <c r="F13" s="1"/>
      <c r="G13" s="1"/>
      <c r="H13" s="1"/>
      <c r="I13" s="1"/>
      <c r="J13" s="1"/>
      <c r="K13" s="1"/>
      <c r="L13" s="1"/>
      <c r="M13" s="1"/>
      <c r="N13" s="1"/>
      <c r="O13" s="1"/>
      <c r="P13" s="1"/>
      <c r="Q13" s="1"/>
      <c r="R13" s="1"/>
      <c r="S13" s="1"/>
      <c r="T13" s="1"/>
      <c r="U13" s="1"/>
      <c r="V13" s="1"/>
      <c r="W13" s="1"/>
      <c r="X13" s="1"/>
      <c r="Y13" s="1"/>
      <c r="Z13" s="1"/>
      <c r="AA13" s="1"/>
    </row>
    <row r="14" spans="2:29">
      <c r="B14" s="1"/>
      <c r="C14" s="1"/>
      <c r="D14" s="1"/>
      <c r="E14" s="1"/>
      <c r="F14" s="1"/>
      <c r="G14" s="1"/>
      <c r="H14" s="1"/>
      <c r="I14" s="1"/>
      <c r="J14" s="1"/>
      <c r="K14" s="1"/>
      <c r="L14" s="1"/>
      <c r="M14" s="1"/>
      <c r="N14" s="1"/>
      <c r="O14" s="1"/>
      <c r="P14" s="1"/>
      <c r="Q14" s="1"/>
      <c r="R14" s="1"/>
      <c r="S14" s="1"/>
      <c r="T14" s="1"/>
      <c r="U14" s="1"/>
      <c r="V14" s="1"/>
      <c r="W14" s="1"/>
      <c r="X14" s="1"/>
      <c r="Y14" s="1"/>
      <c r="Z14" s="1"/>
      <c r="AA14" s="1"/>
    </row>
    <row r="15" spans="2:29">
      <c r="B15" s="1"/>
      <c r="C15" s="1"/>
      <c r="D15" s="1"/>
      <c r="E15" s="1"/>
      <c r="F15" s="1"/>
      <c r="G15" s="1"/>
      <c r="H15" s="1"/>
      <c r="I15" s="1"/>
      <c r="J15" s="1"/>
      <c r="K15" s="1"/>
      <c r="L15" s="1"/>
      <c r="M15" s="1"/>
      <c r="N15" s="1"/>
      <c r="O15" s="1"/>
      <c r="P15" s="1"/>
      <c r="Q15" s="1"/>
      <c r="R15" s="1"/>
      <c r="S15" s="1"/>
      <c r="T15" s="1"/>
      <c r="U15" s="1"/>
      <c r="V15" s="1"/>
      <c r="W15" s="1"/>
      <c r="X15" s="1"/>
      <c r="Y15" s="1"/>
      <c r="Z15" s="1"/>
      <c r="AA15" s="1"/>
    </row>
    <row r="16" spans="2:29">
      <c r="B16" s="1"/>
      <c r="C16" s="1"/>
      <c r="D16" s="1"/>
      <c r="E16" s="1"/>
      <c r="F16" s="1"/>
      <c r="G16" s="1"/>
      <c r="H16" s="1"/>
      <c r="I16" s="1"/>
      <c r="J16" s="1"/>
      <c r="K16" s="1"/>
      <c r="L16" s="1"/>
      <c r="M16" s="1"/>
      <c r="N16" s="1"/>
      <c r="O16" s="1"/>
      <c r="P16" s="1"/>
      <c r="Q16" s="1"/>
      <c r="R16" s="1"/>
      <c r="S16" s="1"/>
      <c r="T16" s="1"/>
      <c r="U16" s="1"/>
      <c r="V16" s="1"/>
      <c r="W16" s="1"/>
      <c r="X16" s="1"/>
      <c r="Y16" s="1"/>
      <c r="Z16" s="1"/>
      <c r="AA16" s="1"/>
    </row>
    <row r="17" spans="2:27">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c r="B49" s="1"/>
      <c r="C49" s="1"/>
      <c r="D49" s="1"/>
      <c r="E49" s="1"/>
      <c r="F49" s="1"/>
      <c r="G49" s="1"/>
      <c r="H49" s="1"/>
      <c r="I49" s="1"/>
      <c r="J49" s="1"/>
      <c r="K49" s="1"/>
      <c r="L49" s="1"/>
      <c r="M49" s="1"/>
      <c r="N49" s="1"/>
      <c r="O49" s="1"/>
      <c r="P49" s="1"/>
      <c r="Q49" s="1"/>
      <c r="R49" s="1"/>
      <c r="S49" s="1"/>
      <c r="T49" s="1"/>
      <c r="U49" s="1"/>
      <c r="V49" s="1"/>
      <c r="W49" s="1"/>
      <c r="X49" s="1"/>
      <c r="Y49" s="1"/>
      <c r="Z49" s="1"/>
      <c r="AA49" s="1"/>
    </row>
  </sheetData>
  <hyperlinks>
    <hyperlink ref="AC5" location="Cover!A1" display="cover" xr:uid="{D57DE941-C35C-474C-B39D-4A94438BC6C0}"/>
  </hyperlinks>
  <printOptions horizontalCentered="1" verticalCentered="1"/>
  <pageMargins left="0.11811023622047245" right="0.11811023622047245" top="0.15748031496062992" bottom="0.15748031496062992" header="0.31496062992125984" footer="0.11811023622047245"/>
  <pageSetup paperSize="9" scale="59" orientation="landscape" r:id="rId1"/>
  <headerFooter>
    <oddFooter>&amp;L&amp;D &amp;T&amp;CPage &amp;P of &amp;N&amp;R&amp;"-,Bold"Optima bank&amp;"-,Regular"
Results factsheet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9C3-DBA8-486F-88DA-8B1CFE399B4D}">
  <sheetPr codeName="Sheet3">
    <tabColor theme="5"/>
    <pageSetUpPr fitToPage="1"/>
  </sheetPr>
  <dimension ref="C1:X77"/>
  <sheetViews>
    <sheetView view="pageBreakPreview" topLeftCell="B1" zoomScale="77" zoomScaleNormal="100" zoomScaleSheetLayoutView="85" workbookViewId="0">
      <pane ySplit="7" topLeftCell="A8" activePane="bottomLeft" state="frozen"/>
      <selection activeCell="X22" sqref="X22"/>
      <selection pane="bottomLeft" activeCell="N8" sqref="N8"/>
    </sheetView>
  </sheetViews>
  <sheetFormatPr defaultColWidth="9.42578125" defaultRowHeight="15.75"/>
  <cols>
    <col min="1" max="1" width="5.42578125" style="33" customWidth="1"/>
    <col min="2" max="2" width="4.5703125" style="33" customWidth="1"/>
    <col min="3" max="3" width="41.42578125" style="33" bestFit="1" customWidth="1"/>
    <col min="4" max="5" width="14.42578125" style="33" customWidth="1"/>
    <col min="6" max="11" width="15" style="33" customWidth="1"/>
    <col min="12" max="14" width="17.28515625" style="33" customWidth="1"/>
    <col min="15" max="15" width="7.42578125" style="33" customWidth="1"/>
    <col min="16" max="16" width="16" style="33" bestFit="1" customWidth="1"/>
    <col min="17" max="17" width="9.42578125" style="33"/>
    <col min="18" max="18" width="11" style="33" bestFit="1" customWidth="1"/>
    <col min="19" max="19" width="12.28515625" style="33" bestFit="1" customWidth="1"/>
    <col min="20" max="20" width="11" style="33" bestFit="1" customWidth="1"/>
    <col min="21" max="16384" width="9.42578125" style="33"/>
  </cols>
  <sheetData>
    <row r="1" spans="3:20" ht="18.75" customHeight="1">
      <c r="C1" s="31"/>
      <c r="D1" s="31"/>
      <c r="E1" s="31"/>
      <c r="F1" s="31"/>
      <c r="G1" s="31"/>
      <c r="H1" s="31"/>
      <c r="I1" s="31"/>
      <c r="J1" s="31"/>
      <c r="K1" s="31"/>
      <c r="L1" s="31"/>
      <c r="M1" s="31"/>
      <c r="N1" s="31"/>
    </row>
    <row r="2" spans="3:20" ht="15.75" customHeight="1">
      <c r="C2" s="31"/>
      <c r="D2" s="31"/>
      <c r="E2" s="31"/>
      <c r="F2" s="31"/>
      <c r="G2" s="31"/>
      <c r="H2" s="31"/>
      <c r="I2" s="31"/>
      <c r="J2" s="31"/>
      <c r="K2" s="31"/>
      <c r="L2" s="31"/>
      <c r="M2" s="31"/>
      <c r="N2" s="31"/>
      <c r="O2" s="56"/>
    </row>
    <row r="3" spans="3:20">
      <c r="C3" s="31"/>
      <c r="D3" s="31"/>
      <c r="E3" s="31"/>
      <c r="F3" s="31"/>
      <c r="G3" s="31"/>
      <c r="H3" s="31"/>
      <c r="I3" s="31"/>
      <c r="J3" s="31"/>
      <c r="K3" s="31"/>
      <c r="L3" s="31"/>
      <c r="M3" s="31"/>
      <c r="N3" s="31"/>
    </row>
    <row r="4" spans="3:20" ht="23.25" customHeight="1">
      <c r="C4" s="66"/>
      <c r="D4" s="66"/>
      <c r="E4" s="66"/>
      <c r="F4" s="66"/>
      <c r="G4" s="66"/>
      <c r="H4" s="66"/>
      <c r="I4" s="66"/>
      <c r="J4" s="66"/>
      <c r="K4" s="66"/>
      <c r="L4" s="66"/>
      <c r="M4" s="66"/>
      <c r="N4" s="66"/>
    </row>
    <row r="5" spans="3:20" ht="23.25" customHeight="1">
      <c r="C5" s="2" t="s">
        <v>182</v>
      </c>
      <c r="D5" s="66"/>
      <c r="E5" s="66"/>
      <c r="F5" s="66"/>
      <c r="G5" s="66"/>
      <c r="H5" s="66"/>
      <c r="I5" s="66"/>
      <c r="J5" s="66"/>
      <c r="K5" s="66"/>
      <c r="L5" s="66"/>
      <c r="M5" s="66"/>
      <c r="N5" s="66"/>
      <c r="P5" s="29" t="s">
        <v>81</v>
      </c>
    </row>
    <row r="6" spans="3:20" ht="23.25" customHeight="1">
      <c r="C6" s="66"/>
      <c r="D6" s="66"/>
      <c r="E6" s="66"/>
      <c r="F6" s="66"/>
      <c r="G6" s="66"/>
      <c r="H6" s="66"/>
      <c r="I6" s="66"/>
      <c r="J6" s="66"/>
      <c r="K6" s="66"/>
      <c r="L6" s="66"/>
      <c r="M6" s="66"/>
      <c r="N6" s="66"/>
    </row>
    <row r="7" spans="3:20">
      <c r="C7" s="67"/>
      <c r="D7" s="35" t="s">
        <v>85</v>
      </c>
      <c r="E7" s="35" t="s">
        <v>175</v>
      </c>
      <c r="F7" s="35" t="s">
        <v>180</v>
      </c>
      <c r="G7" s="35" t="s">
        <v>246</v>
      </c>
      <c r="H7" s="35" t="s">
        <v>251</v>
      </c>
      <c r="I7" s="35" t="s">
        <v>255</v>
      </c>
      <c r="J7" s="35" t="s">
        <v>260</v>
      </c>
      <c r="K7" s="35" t="s">
        <v>268</v>
      </c>
      <c r="L7" s="35" t="s">
        <v>274</v>
      </c>
      <c r="M7" s="35" t="s">
        <v>279</v>
      </c>
      <c r="N7" s="35" t="s">
        <v>375</v>
      </c>
      <c r="S7" s="329"/>
      <c r="T7" s="329"/>
    </row>
    <row r="8" spans="3:20">
      <c r="C8" s="33" t="s">
        <v>183</v>
      </c>
      <c r="D8" s="69">
        <v>4.5847254322817561E-2</v>
      </c>
      <c r="E8" s="69">
        <v>4.4825939196786201E-2</v>
      </c>
      <c r="F8" s="69">
        <v>4.3749076523341549E-2</v>
      </c>
      <c r="G8" s="70">
        <v>4.1996066935379814E-2</v>
      </c>
      <c r="H8" s="70">
        <v>3.7290626546326255E-2</v>
      </c>
      <c r="I8" s="70">
        <v>3.5274245756041336E-2</v>
      </c>
      <c r="J8" s="70">
        <v>3.4679737421414336E-2</v>
      </c>
      <c r="K8" s="70">
        <v>3.2190455480509909E-2</v>
      </c>
      <c r="L8" s="70">
        <v>3.1712494625951965E-2</v>
      </c>
      <c r="M8" s="70">
        <v>3.2297012887656427E-2</v>
      </c>
      <c r="N8" s="70">
        <v>3.2716816383959242E-2</v>
      </c>
      <c r="T8" s="330"/>
    </row>
    <row r="9" spans="3:20" ht="20.100000000000001" customHeight="1">
      <c r="C9" s="39" t="s">
        <v>184</v>
      </c>
      <c r="D9" s="69">
        <v>1.0147458390780826E-2</v>
      </c>
      <c r="E9" s="69">
        <v>9.8919069052027589E-3</v>
      </c>
      <c r="F9" s="69">
        <v>8.6591458289494976E-3</v>
      </c>
      <c r="G9" s="70">
        <v>8.5934555783666374E-3</v>
      </c>
      <c r="H9" s="70">
        <v>9.2238920217198421E-3</v>
      </c>
      <c r="I9" s="70">
        <v>8.635583577308566E-3</v>
      </c>
      <c r="J9" s="70">
        <v>8.9415233452495007E-3</v>
      </c>
      <c r="K9" s="70">
        <v>9.0891838789302539E-3</v>
      </c>
      <c r="L9" s="70">
        <v>1.2076342204751549E-2</v>
      </c>
      <c r="M9" s="70">
        <v>9.8772974446856669E-3</v>
      </c>
      <c r="N9" s="70">
        <v>1.0989757211387839E-2</v>
      </c>
      <c r="T9" s="330"/>
    </row>
    <row r="10" spans="3:20" ht="20.100000000000001" customHeight="1">
      <c r="C10" s="39" t="s">
        <v>185</v>
      </c>
      <c r="D10" s="71">
        <v>0.25541522530549482</v>
      </c>
      <c r="E10" s="71">
        <v>0.23897757867019834</v>
      </c>
      <c r="F10" s="71">
        <v>0.20066921125582479</v>
      </c>
      <c r="G10" s="72">
        <v>0.21826592022486116</v>
      </c>
      <c r="H10" s="72">
        <v>0.25060152003693387</v>
      </c>
      <c r="I10" s="72">
        <v>0.23716945613990462</v>
      </c>
      <c r="J10" s="72">
        <v>0.22301114188419596</v>
      </c>
      <c r="K10" s="72">
        <v>0.22932713012953512</v>
      </c>
      <c r="L10" s="72">
        <v>0.20798015309378126</v>
      </c>
      <c r="M10" s="72">
        <v>0.22315459632004547</v>
      </c>
      <c r="N10" s="72">
        <v>0.20347140253995252</v>
      </c>
      <c r="T10" s="330"/>
    </row>
    <row r="11" spans="3:20" ht="20.100000000000001" customHeight="1">
      <c r="C11" s="39" t="s">
        <v>186</v>
      </c>
      <c r="D11" s="71">
        <v>0.27999238630026907</v>
      </c>
      <c r="E11" s="71">
        <v>0.25984141879361389</v>
      </c>
      <c r="F11" s="71">
        <v>0.24739405660786382</v>
      </c>
      <c r="G11" s="72">
        <v>0.24305783680548337</v>
      </c>
      <c r="H11" s="72">
        <v>0.2747817743077785</v>
      </c>
      <c r="I11" s="72">
        <v>0.26336950913058255</v>
      </c>
      <c r="J11" s="72">
        <v>0.2464364539644939</v>
      </c>
      <c r="K11" s="72">
        <v>0.24800571410410091</v>
      </c>
      <c r="L11" s="72">
        <v>0.22573515247201326</v>
      </c>
      <c r="M11" s="72">
        <v>0.23171081044713629</v>
      </c>
      <c r="N11" s="72">
        <v>0.22037118918996948</v>
      </c>
    </row>
    <row r="12" spans="3:20" ht="20.100000000000001" customHeight="1">
      <c r="C12" s="39" t="s">
        <v>187</v>
      </c>
      <c r="D12" s="71">
        <v>2.035961831904002E-3</v>
      </c>
      <c r="E12" s="71">
        <v>7.2150850316469789E-3</v>
      </c>
      <c r="F12" s="71">
        <v>3.2985104710200864E-3</v>
      </c>
      <c r="G12" s="72">
        <v>4.4922456589082914E-3</v>
      </c>
      <c r="H12" s="72">
        <v>1.1288675236783204E-2</v>
      </c>
      <c r="I12" s="72">
        <v>5.2160554439534121E-3</v>
      </c>
      <c r="J12" s="72">
        <v>5.5944117066374435E-3</v>
      </c>
      <c r="K12" s="72">
        <v>4.0576973844795236E-3</v>
      </c>
      <c r="L12" s="72">
        <v>7.8829725865150833E-3</v>
      </c>
      <c r="M12" s="72">
        <v>5.3724671776368494E-3</v>
      </c>
      <c r="N12" s="72">
        <v>5.6601811034791187E-3</v>
      </c>
      <c r="Q12" s="72"/>
    </row>
    <row r="13" spans="3:20" ht="20.100000000000001" customHeight="1">
      <c r="C13" s="39" t="s">
        <v>521</v>
      </c>
      <c r="D13" s="71">
        <v>0.30237622169050832</v>
      </c>
      <c r="E13" s="71">
        <v>0.25386469879125395</v>
      </c>
      <c r="F13" s="71">
        <v>0.27155513806429565</v>
      </c>
      <c r="G13" s="72">
        <v>0.2810157913668706</v>
      </c>
      <c r="H13" s="72">
        <v>0.21604677333871278</v>
      </c>
      <c r="I13" s="72">
        <v>0.24824824265750378</v>
      </c>
      <c r="J13" s="72">
        <v>0.25993744346232361</v>
      </c>
      <c r="K13" s="72">
        <v>0.25278794031268526</v>
      </c>
      <c r="L13" s="72">
        <v>0.26197603853562967</v>
      </c>
      <c r="M13" s="72">
        <v>0.25012727244394523</v>
      </c>
      <c r="N13" s="72">
        <v>0.28897469479777232</v>
      </c>
      <c r="Q13" s="65"/>
    </row>
    <row r="14" spans="3:20" ht="20.100000000000001" customHeight="1">
      <c r="C14" s="39" t="s">
        <v>515</v>
      </c>
      <c r="D14" s="72">
        <v>0.25706917085780756</v>
      </c>
      <c r="E14" s="72">
        <v>0.25386469879125395</v>
      </c>
      <c r="F14" s="72">
        <v>0.27155513806429565</v>
      </c>
      <c r="G14" s="72">
        <v>0.27880501120398743</v>
      </c>
      <c r="H14" s="72">
        <v>0.21604677333871278</v>
      </c>
      <c r="I14" s="72">
        <v>0.24824824265750378</v>
      </c>
      <c r="J14" s="72">
        <v>0.25490191850604399</v>
      </c>
      <c r="K14" s="72">
        <v>0.25278794031268526</v>
      </c>
      <c r="L14" s="72">
        <v>0.26197603853562967</v>
      </c>
      <c r="M14" s="72">
        <v>0.25012727244394523</v>
      </c>
      <c r="N14" s="72">
        <v>0.28653407917611717</v>
      </c>
    </row>
    <row r="15" spans="3:20" ht="20.100000000000001" customHeight="1">
      <c r="C15" s="39" t="s">
        <v>188</v>
      </c>
      <c r="D15" s="71">
        <v>3.5863615219648544E-2</v>
      </c>
      <c r="E15" s="71">
        <v>3.2996653960742105E-2</v>
      </c>
      <c r="F15" s="71">
        <v>3.2756357091722456E-2</v>
      </c>
      <c r="G15" s="72">
        <v>3.2885880456064658E-2</v>
      </c>
      <c r="H15" s="72">
        <v>2.4504590689863947E-2</v>
      </c>
      <c r="I15" s="72">
        <v>2.7794019426592688E-2</v>
      </c>
      <c r="J15" s="72">
        <v>2.8215369760665535E-2</v>
      </c>
      <c r="K15" s="72">
        <v>2.6064534947286912E-2</v>
      </c>
      <c r="L15" s="72">
        <v>2.6161665240157551E-2</v>
      </c>
      <c r="M15" s="72">
        <v>2.4758441662728805E-2</v>
      </c>
      <c r="N15" s="72">
        <v>2.7582686682720459E-2</v>
      </c>
    </row>
    <row r="16" spans="3:20" ht="20.100000000000001" customHeight="1">
      <c r="C16" s="39" t="s">
        <v>248</v>
      </c>
      <c r="D16" s="71">
        <v>4.9002435414523267E-2</v>
      </c>
      <c r="E16" s="71">
        <v>4.5347557220806821E-2</v>
      </c>
      <c r="F16" s="71">
        <v>4.5657085971430339E-2</v>
      </c>
      <c r="G16" s="72">
        <v>4.6211330687014343E-2</v>
      </c>
      <c r="H16" s="72">
        <v>3.8404525352160108E-2</v>
      </c>
      <c r="I16" s="72">
        <v>3.7051494710780369E-2</v>
      </c>
      <c r="J16" s="72">
        <v>3.682465496672873E-2</v>
      </c>
      <c r="K16" s="72">
        <v>3.5026069640119749E-2</v>
      </c>
      <c r="L16" s="72">
        <v>3.5358272034860541E-2</v>
      </c>
      <c r="M16" s="432">
        <v>3.11456002279419E-2</v>
      </c>
      <c r="N16" s="432">
        <v>3.6020669057581119E-2</v>
      </c>
    </row>
    <row r="17" spans="3:24" ht="20.100000000000001" customHeight="1">
      <c r="C17" s="39" t="s">
        <v>253</v>
      </c>
      <c r="D17" s="68">
        <v>0.17724328040871518</v>
      </c>
      <c r="E17" s="68">
        <v>0.159985907639005</v>
      </c>
      <c r="F17" s="68">
        <v>0.15959223466287376</v>
      </c>
      <c r="G17" s="68">
        <v>0.15699503504951881</v>
      </c>
      <c r="H17" s="72">
        <v>0.14397413300365991</v>
      </c>
      <c r="I17" s="72">
        <v>0.13420000000000001</v>
      </c>
      <c r="J17" s="72">
        <v>0.13250000000000001</v>
      </c>
      <c r="K17" s="72">
        <v>0.13239999999999999</v>
      </c>
      <c r="L17" s="72">
        <v>0.12189336726368853</v>
      </c>
      <c r="M17" s="105">
        <v>0.11761044520231941</v>
      </c>
      <c r="N17" s="105">
        <v>0.11826856409601534</v>
      </c>
      <c r="S17" s="44"/>
      <c r="T17" s="44"/>
      <c r="U17" s="44"/>
      <c r="V17" s="44"/>
      <c r="W17" s="44"/>
    </row>
    <row r="18" spans="3:24" ht="20.100000000000001" customHeight="1">
      <c r="C18" s="39" t="s">
        <v>254</v>
      </c>
      <c r="D18" s="73">
        <v>0.17724328040871518</v>
      </c>
      <c r="E18" s="73">
        <v>0.159985907639005</v>
      </c>
      <c r="F18" s="73">
        <v>0.15959223466287376</v>
      </c>
      <c r="G18" s="73">
        <v>0.15699503504951881</v>
      </c>
      <c r="H18" s="72">
        <v>0.14397413300365991</v>
      </c>
      <c r="I18" s="72">
        <v>0.13420000000000001</v>
      </c>
      <c r="J18" s="72">
        <v>0.16400000000000001</v>
      </c>
      <c r="K18" s="72">
        <v>0.16250000000000001</v>
      </c>
      <c r="L18" s="72">
        <v>0.14869827389152673</v>
      </c>
      <c r="M18" s="72">
        <v>0.14266732066411936</v>
      </c>
      <c r="N18" s="72">
        <v>0.1737221614277257</v>
      </c>
    </row>
    <row r="19" spans="3:24" ht="20.100000000000001" customHeight="1">
      <c r="C19" s="39" t="s">
        <v>244</v>
      </c>
      <c r="D19" s="433">
        <v>499.27235201738239</v>
      </c>
      <c r="E19" s="433">
        <v>532.37927322024143</v>
      </c>
      <c r="F19" s="433">
        <v>536.85503761351572</v>
      </c>
      <c r="G19" s="434">
        <v>577.68364034650256</v>
      </c>
      <c r="H19" s="434">
        <v>608.87977927390227</v>
      </c>
      <c r="I19" s="434">
        <v>648.04705396359259</v>
      </c>
      <c r="J19" s="434">
        <v>647.55517253343078</v>
      </c>
      <c r="K19" s="434">
        <v>689.83725102697952</v>
      </c>
      <c r="L19" s="434">
        <v>736.09041443717399</v>
      </c>
      <c r="M19" s="434">
        <v>783.23442720674143</v>
      </c>
      <c r="N19" s="434">
        <v>788.50016547711141</v>
      </c>
      <c r="P19" s="56"/>
      <c r="Q19" s="44"/>
      <c r="R19" s="44"/>
    </row>
    <row r="20" spans="3:24" ht="20.100000000000001" customHeight="1">
      <c r="C20" s="39" t="s">
        <v>189</v>
      </c>
      <c r="D20" s="71">
        <v>0</v>
      </c>
      <c r="E20" s="71">
        <v>0</v>
      </c>
      <c r="F20" s="71">
        <v>7.7287943964032382E-5</v>
      </c>
      <c r="G20" s="72">
        <v>0</v>
      </c>
      <c r="H20" s="72">
        <v>0</v>
      </c>
      <c r="I20" s="72">
        <v>0</v>
      </c>
      <c r="J20" s="72">
        <v>0</v>
      </c>
      <c r="K20" s="72">
        <v>0</v>
      </c>
      <c r="L20" s="72">
        <v>0</v>
      </c>
      <c r="M20" s="72">
        <v>0</v>
      </c>
      <c r="N20" s="72">
        <v>0</v>
      </c>
      <c r="P20" s="56"/>
      <c r="Q20" s="75"/>
      <c r="R20" s="78"/>
      <c r="S20" s="75"/>
      <c r="T20" s="75"/>
      <c r="X20" s="44"/>
    </row>
    <row r="21" spans="3:24" ht="20.100000000000001" customHeight="1">
      <c r="C21" s="39" t="s">
        <v>190</v>
      </c>
      <c r="D21" s="71">
        <v>0.76161128142515444</v>
      </c>
      <c r="E21" s="71">
        <v>0.82944953223615647</v>
      </c>
      <c r="F21" s="71">
        <v>0.81532862826165364</v>
      </c>
      <c r="G21" s="72">
        <v>0.79182367220829397</v>
      </c>
      <c r="H21" s="72">
        <v>0.7780050077008912</v>
      </c>
      <c r="I21" s="70">
        <v>0.82120090416966862</v>
      </c>
      <c r="J21" s="70">
        <v>0.80695537506351545</v>
      </c>
      <c r="K21" s="70">
        <v>0.7734351599997803</v>
      </c>
      <c r="L21" s="70">
        <v>0.80173017766947297</v>
      </c>
      <c r="M21" s="70">
        <v>0.84671826868689615</v>
      </c>
      <c r="N21" s="70">
        <v>0.81914332221351782</v>
      </c>
    </row>
    <row r="22" spans="3:24" ht="20.100000000000001" customHeight="1">
      <c r="C22" s="39" t="s">
        <v>191</v>
      </c>
      <c r="D22" s="71">
        <v>2.4889999999999999</v>
      </c>
      <c r="E22" s="71">
        <v>1.8994</v>
      </c>
      <c r="F22" s="71">
        <v>2.6257000000000001</v>
      </c>
      <c r="G22" s="72">
        <v>2.63</v>
      </c>
      <c r="H22" s="72">
        <v>2.4649999999999999</v>
      </c>
      <c r="I22" s="72">
        <v>2.2855095336995124</v>
      </c>
      <c r="J22" s="72">
        <v>2.7169425313798627</v>
      </c>
      <c r="K22" s="72">
        <v>2.2745000000000002</v>
      </c>
      <c r="L22" s="72">
        <v>2.0413999999999999</v>
      </c>
      <c r="M22" s="72">
        <v>1.446573725325863</v>
      </c>
      <c r="N22" s="72">
        <v>1.4528000000000001</v>
      </c>
    </row>
    <row r="23" spans="3:24" ht="20.100000000000001" customHeight="1">
      <c r="C23" s="39" t="s">
        <v>192</v>
      </c>
      <c r="D23" s="71">
        <v>1.3180000000000001</v>
      </c>
      <c r="E23" s="71">
        <v>1.2395</v>
      </c>
      <c r="F23" s="71">
        <v>1.288</v>
      </c>
      <c r="G23" s="72">
        <v>1.2869999999999999</v>
      </c>
      <c r="H23" s="72">
        <v>1.2709999999999999</v>
      </c>
      <c r="I23" s="72">
        <v>1.258</v>
      </c>
      <c r="J23" s="72">
        <v>1.3255999999999999</v>
      </c>
      <c r="K23" s="72">
        <v>1.3596999999999999</v>
      </c>
      <c r="L23" s="72">
        <v>1.2797000000000001</v>
      </c>
      <c r="M23" s="72">
        <v>1.1919999999999999</v>
      </c>
      <c r="N23" s="72">
        <v>1.2735000000000001</v>
      </c>
      <c r="R23" s="44"/>
    </row>
    <row r="24" spans="3:24" ht="20.100000000000001" customHeight="1">
      <c r="C24" s="33" t="s">
        <v>278</v>
      </c>
      <c r="D24" s="65">
        <v>0.12906867488224016</v>
      </c>
      <c r="E24" s="65">
        <v>0.13084116775179047</v>
      </c>
      <c r="F24" s="65">
        <v>0.11854977732537687</v>
      </c>
      <c r="G24" s="65">
        <v>0.11740371383730486</v>
      </c>
      <c r="H24" s="65">
        <v>0.10988731354956045</v>
      </c>
      <c r="I24" s="65">
        <v>0.1139811284991607</v>
      </c>
      <c r="J24" s="65">
        <v>0.10360344269353922</v>
      </c>
      <c r="K24" s="65">
        <v>0.10264779453923983</v>
      </c>
      <c r="L24" s="65">
        <v>9.7386611121086458E-2</v>
      </c>
      <c r="M24" s="65">
        <v>0.10053250356787202</v>
      </c>
      <c r="N24" s="65">
        <v>9.0886200243791529E-2</v>
      </c>
    </row>
    <row r="25" spans="3:24">
      <c r="C25" s="66" t="s">
        <v>182</v>
      </c>
      <c r="D25" s="66"/>
      <c r="E25" s="66"/>
      <c r="F25" s="66"/>
      <c r="G25" s="66"/>
      <c r="H25" s="66"/>
      <c r="I25" s="66"/>
      <c r="J25" s="66"/>
      <c r="K25" s="66"/>
      <c r="L25" s="66"/>
      <c r="M25" s="66"/>
      <c r="N25" s="66"/>
      <c r="R25" s="65"/>
    </row>
    <row r="26" spans="3:24">
      <c r="C26" s="66"/>
      <c r="D26" s="66"/>
      <c r="E26" s="66"/>
      <c r="F26" s="66"/>
      <c r="G26" s="66"/>
      <c r="H26" s="66"/>
      <c r="I26" s="66"/>
      <c r="J26" s="66"/>
      <c r="K26" s="66"/>
      <c r="L26" s="66"/>
      <c r="M26" s="66"/>
      <c r="N26" s="66"/>
    </row>
    <row r="27" spans="3:24">
      <c r="C27" s="67"/>
      <c r="D27" s="35" t="s">
        <v>82</v>
      </c>
      <c r="E27" s="35" t="s">
        <v>175</v>
      </c>
      <c r="F27" s="35" t="s">
        <v>181</v>
      </c>
      <c r="G27" s="35" t="s">
        <v>245</v>
      </c>
      <c r="H27" s="35" t="s">
        <v>250</v>
      </c>
      <c r="I27" s="35" t="s">
        <v>255</v>
      </c>
      <c r="J27" s="35" t="s">
        <v>261</v>
      </c>
      <c r="K27" s="35" t="s">
        <v>267</v>
      </c>
      <c r="L27" s="35" t="s">
        <v>275</v>
      </c>
      <c r="M27" s="35" t="s">
        <v>255</v>
      </c>
      <c r="N27" s="35" t="s">
        <v>376</v>
      </c>
    </row>
    <row r="28" spans="3:24">
      <c r="C28" s="33" t="s">
        <v>183</v>
      </c>
      <c r="D28" s="76">
        <v>4.3925235016373396E-2</v>
      </c>
      <c r="E28" s="76">
        <v>4.4825939196786201E-2</v>
      </c>
      <c r="F28" s="76">
        <v>4.3583326988662949E-2</v>
      </c>
      <c r="G28" s="76">
        <v>4.2810040104982426E-2</v>
      </c>
      <c r="H28" s="76">
        <v>4.0355506042688213E-2</v>
      </c>
      <c r="I28" s="76">
        <v>3.5274245756041336E-2</v>
      </c>
      <c r="J28" s="76">
        <v>3.4344905383410396E-2</v>
      </c>
      <c r="K28" s="76">
        <v>3.336968279248903E-2</v>
      </c>
      <c r="L28" s="76">
        <v>3.2068174728917785E-2</v>
      </c>
      <c r="M28" s="76">
        <v>3.2297012887656427E-2</v>
      </c>
      <c r="N28" s="76">
        <v>3.1860953994740392E-2</v>
      </c>
    </row>
    <row r="29" spans="3:24">
      <c r="C29" s="39" t="s">
        <v>184</v>
      </c>
      <c r="D29" s="76">
        <v>9.9206505824415651E-3</v>
      </c>
      <c r="E29" s="76">
        <v>9.8919069052027589E-3</v>
      </c>
      <c r="F29" s="76">
        <v>9.1082436552982361E-3</v>
      </c>
      <c r="G29" s="76">
        <v>8.8810290742419827E-3</v>
      </c>
      <c r="H29" s="76">
        <v>8.7853969324338862E-3</v>
      </c>
      <c r="I29" s="76">
        <v>8.635583577308566E-3</v>
      </c>
      <c r="J29" s="76">
        <v>8.6365793984531439E-3</v>
      </c>
      <c r="K29" s="76">
        <v>8.7419789321074876E-3</v>
      </c>
      <c r="L29" s="76">
        <v>9.4279738112753291E-3</v>
      </c>
      <c r="M29" s="76">
        <v>9.8772974446856669E-3</v>
      </c>
      <c r="N29" s="76">
        <v>1.0243019577088066E-2</v>
      </c>
    </row>
    <row r="30" spans="3:24">
      <c r="C30" s="39" t="s">
        <v>185</v>
      </c>
      <c r="D30" s="76">
        <v>0.26458354419657965</v>
      </c>
      <c r="E30" s="76">
        <v>0.23897757867019834</v>
      </c>
      <c r="F30" s="76">
        <v>0.21928231221868444</v>
      </c>
      <c r="G30" s="76">
        <v>0.2189226276289426</v>
      </c>
      <c r="H30" s="76">
        <v>0.22721726847968254</v>
      </c>
      <c r="I30" s="76">
        <v>0.23716945613990462</v>
      </c>
      <c r="J30" s="76">
        <v>0.22991414415063344</v>
      </c>
      <c r="K30" s="76">
        <v>0.22971441208423615</v>
      </c>
      <c r="L30" s="76">
        <v>0.22351823578872582</v>
      </c>
      <c r="M30" s="76">
        <v>0.22315459632004547</v>
      </c>
      <c r="N30" s="76">
        <v>0.21258550405582693</v>
      </c>
    </row>
    <row r="31" spans="3:24">
      <c r="C31" s="39" t="s">
        <v>186</v>
      </c>
      <c r="D31" s="76">
        <v>0.29285126073191742</v>
      </c>
      <c r="E31" s="76">
        <v>0.25984141879361389</v>
      </c>
      <c r="F31" s="76">
        <v>0.25350329988246995</v>
      </c>
      <c r="G31" s="76">
        <v>0.24983968118304165</v>
      </c>
      <c r="H31" s="76">
        <v>0.25640198227475225</v>
      </c>
      <c r="I31" s="76">
        <v>0.26336950913058255</v>
      </c>
      <c r="J31" s="76">
        <v>0.25467157211978531</v>
      </c>
      <c r="K31" s="76">
        <v>0.25236750924370349</v>
      </c>
      <c r="L31" s="76">
        <v>0.2447089321577583</v>
      </c>
      <c r="M31" s="76">
        <v>0.23171081044713629</v>
      </c>
      <c r="N31" s="76">
        <v>0.22574092648375979</v>
      </c>
    </row>
    <row r="32" spans="3:24">
      <c r="C32" s="39" t="s">
        <v>187</v>
      </c>
      <c r="D32" s="76">
        <v>4.7755916966292448E-3</v>
      </c>
      <c r="E32" s="76">
        <v>7.2150850316469789E-3</v>
      </c>
      <c r="F32" s="76">
        <v>5.1812447877503448E-3</v>
      </c>
      <c r="G32" s="76">
        <v>4.9617199687372769E-3</v>
      </c>
      <c r="H32" s="77">
        <v>6.7216867087996034E-3</v>
      </c>
      <c r="I32" s="77">
        <v>5.2160554439534121E-3</v>
      </c>
      <c r="J32" s="77">
        <v>5.424781388218624E-3</v>
      </c>
      <c r="K32" s="77">
        <v>4.9858112947148746E-3</v>
      </c>
      <c r="L32" s="77">
        <v>5.5889537421819607E-3</v>
      </c>
      <c r="M32" s="77">
        <v>5.3724671776368494E-3</v>
      </c>
      <c r="N32" s="77">
        <v>5.53456523806721E-3</v>
      </c>
      <c r="P32" s="105"/>
      <c r="Q32" s="77"/>
      <c r="R32" s="105"/>
      <c r="S32" s="105"/>
      <c r="T32" s="105"/>
      <c r="U32" s="105"/>
    </row>
    <row r="33" spans="3:18">
      <c r="C33" s="39" t="s">
        <v>522</v>
      </c>
      <c r="D33" s="76">
        <v>0.27772758670681874</v>
      </c>
      <c r="E33" s="76">
        <v>0.25386469879125395</v>
      </c>
      <c r="F33" s="76">
        <v>0.26650004889685008</v>
      </c>
      <c r="G33" s="76">
        <v>0.2678719696169648</v>
      </c>
      <c r="H33" s="76">
        <v>0.25308171484078085</v>
      </c>
      <c r="I33" s="76">
        <v>0.24824824265750378</v>
      </c>
      <c r="J33" s="76">
        <v>0.25819299561299158</v>
      </c>
      <c r="K33" s="76">
        <v>0.25328295019003805</v>
      </c>
      <c r="L33" s="76">
        <v>0.2528657382311571</v>
      </c>
      <c r="M33" s="76">
        <v>0.25012727244394523</v>
      </c>
      <c r="N33" s="76">
        <v>0.27358692681530927</v>
      </c>
    </row>
    <row r="34" spans="3:18">
      <c r="C34" s="39" t="s">
        <v>515</v>
      </c>
      <c r="D34" s="76">
        <v>0.27772758670681874</v>
      </c>
      <c r="E34" s="76">
        <v>0.25386469879125395</v>
      </c>
      <c r="F34" s="76">
        <v>0.26650004889685008</v>
      </c>
      <c r="G34" s="76">
        <v>0.2678719696169648</v>
      </c>
      <c r="H34" s="76">
        <v>0.25308171484078085</v>
      </c>
      <c r="I34" s="76">
        <v>0.24824824265750378</v>
      </c>
      <c r="J34" s="76">
        <v>0.25819299561299158</v>
      </c>
      <c r="K34" s="76">
        <v>0.25328295019003805</v>
      </c>
      <c r="L34" s="76">
        <v>0.2528657382311571</v>
      </c>
      <c r="M34" s="76">
        <v>0.25012727244394523</v>
      </c>
      <c r="N34" s="76">
        <v>0.27232888414780976</v>
      </c>
      <c r="P34" s="65"/>
      <c r="Q34" s="65"/>
    </row>
    <row r="35" spans="3:18">
      <c r="C35" s="39" t="s">
        <v>188</v>
      </c>
      <c r="D35" s="76">
        <v>3.3183178707574826E-2</v>
      </c>
      <c r="E35" s="76">
        <v>3.2996653960742105E-2</v>
      </c>
      <c r="F35" s="76">
        <v>3.236475282118003E-2</v>
      </c>
      <c r="G35" s="76">
        <v>3.2399686240183384E-2</v>
      </c>
      <c r="H35" s="76">
        <v>2.980620727833326E-2</v>
      </c>
      <c r="I35" s="76">
        <v>2.7794019426592688E-2</v>
      </c>
      <c r="J35" s="76">
        <v>2.7512104577383394E-2</v>
      </c>
      <c r="K35" s="76">
        <v>2.6827565829306899E-2</v>
      </c>
      <c r="L35" s="76">
        <v>2.5962817890722453E-2</v>
      </c>
      <c r="M35" s="76">
        <v>2.4758441662728805E-2</v>
      </c>
      <c r="N35" s="76">
        <v>2.5693293224317734E-2</v>
      </c>
      <c r="R35" s="65"/>
    </row>
    <row r="36" spans="3:18" ht="5.25" customHeight="1">
      <c r="C36" s="53"/>
      <c r="D36" s="54"/>
      <c r="E36" s="54"/>
      <c r="F36" s="54"/>
      <c r="G36" s="54"/>
      <c r="H36" s="54"/>
      <c r="I36" s="54"/>
      <c r="J36" s="54"/>
      <c r="K36" s="54"/>
      <c r="L36" s="54"/>
      <c r="M36" s="54"/>
      <c r="N36" s="54"/>
    </row>
    <row r="38" spans="3:18">
      <c r="D38" s="56"/>
      <c r="E38" s="56"/>
      <c r="F38" s="56"/>
      <c r="G38" s="56"/>
      <c r="H38" s="56"/>
      <c r="I38" s="56"/>
      <c r="J38" s="56"/>
      <c r="K38" s="56"/>
      <c r="L38" s="56"/>
      <c r="M38" s="56"/>
      <c r="N38" s="56"/>
    </row>
    <row r="39" spans="3:18">
      <c r="D39" s="105"/>
      <c r="E39" s="105"/>
      <c r="F39" s="105"/>
      <c r="G39" s="105"/>
      <c r="H39" s="105"/>
      <c r="I39" s="105"/>
      <c r="J39" s="105"/>
      <c r="K39" s="105"/>
      <c r="L39" s="105"/>
      <c r="M39" s="105"/>
      <c r="N39" s="105"/>
    </row>
    <row r="40" spans="3:18">
      <c r="D40" s="56"/>
      <c r="E40" s="56"/>
      <c r="F40" s="56"/>
      <c r="G40" s="56"/>
      <c r="H40" s="49"/>
      <c r="I40" s="49"/>
      <c r="J40" s="49"/>
      <c r="K40" s="49"/>
      <c r="L40" s="49"/>
      <c r="M40" s="49"/>
      <c r="N40" s="78"/>
    </row>
    <row r="41" spans="3:18">
      <c r="L41" s="115"/>
      <c r="M41" s="115"/>
      <c r="N41" s="115"/>
    </row>
    <row r="42" spans="3:18">
      <c r="D42" s="79"/>
      <c r="E42" s="79"/>
      <c r="F42" s="178"/>
      <c r="G42" s="178"/>
      <c r="H42" s="289"/>
      <c r="I42" s="290"/>
      <c r="J42" s="290"/>
      <c r="K42" s="289"/>
      <c r="L42" s="289"/>
      <c r="M42" s="289"/>
      <c r="N42" s="289"/>
      <c r="O42" s="79"/>
    </row>
    <row r="43" spans="3:18">
      <c r="D43" s="79"/>
      <c r="E43" s="79"/>
      <c r="F43" s="79"/>
      <c r="G43" s="79"/>
      <c r="H43" s="79"/>
      <c r="I43" s="79"/>
      <c r="J43" s="79"/>
      <c r="K43" s="79"/>
      <c r="L43" s="79"/>
      <c r="M43" s="79"/>
      <c r="N43" s="79"/>
      <c r="O43" s="79"/>
    </row>
    <row r="45" spans="3:18">
      <c r="F45" s="44"/>
    </row>
    <row r="72" spans="4:14">
      <c r="D72" s="44"/>
      <c r="E72" s="44"/>
      <c r="F72" s="44"/>
      <c r="G72" s="44"/>
      <c r="H72" s="44"/>
      <c r="I72" s="44"/>
      <c r="J72" s="44"/>
      <c r="K72" s="44"/>
      <c r="L72" s="44"/>
      <c r="M72" s="44"/>
      <c r="N72" s="44"/>
    </row>
    <row r="73" spans="4:14">
      <c r="D73" s="44"/>
      <c r="E73" s="44"/>
      <c r="F73" s="44"/>
      <c r="G73" s="44"/>
      <c r="H73" s="44"/>
      <c r="I73" s="44"/>
      <c r="J73" s="44"/>
      <c r="K73" s="44"/>
      <c r="L73" s="44"/>
      <c r="M73" s="44"/>
      <c r="N73" s="44"/>
    </row>
    <row r="74" spans="4:14">
      <c r="D74" s="44"/>
      <c r="E74" s="44"/>
      <c r="F74" s="44"/>
      <c r="G74" s="44"/>
      <c r="H74" s="44"/>
      <c r="I74" s="44"/>
      <c r="J74" s="44"/>
      <c r="K74" s="44"/>
      <c r="L74" s="44"/>
      <c r="M74" s="44"/>
      <c r="N74" s="44"/>
    </row>
    <row r="75" spans="4:14">
      <c r="D75" s="44"/>
      <c r="E75" s="44"/>
      <c r="F75" s="44"/>
      <c r="G75" s="44"/>
      <c r="H75" s="44"/>
      <c r="I75" s="44"/>
      <c r="J75" s="44"/>
      <c r="K75" s="44"/>
      <c r="L75" s="44"/>
      <c r="M75" s="44"/>
      <c r="N75" s="44"/>
    </row>
    <row r="77" spans="4:14">
      <c r="D77" s="56"/>
      <c r="E77" s="56"/>
      <c r="F77" s="56"/>
      <c r="G77" s="56"/>
      <c r="H77" s="56"/>
      <c r="I77" s="56"/>
      <c r="J77" s="56"/>
      <c r="K77" s="56"/>
      <c r="L77" s="56"/>
      <c r="M77" s="56"/>
      <c r="N77" s="56"/>
    </row>
  </sheetData>
  <hyperlinks>
    <hyperlink ref="P5" location="Cover!A1" display="cover" xr:uid="{F8C45C56-D53B-4306-A3D2-DC7CBA6BF188}"/>
  </hyperlinks>
  <printOptions horizontalCentered="1"/>
  <pageMargins left="0.70866141732283472" right="0.70866141732283472" top="0.74803149606299213" bottom="0.74803149606299213" header="0.31496062992125984" footer="0.31496062992125984"/>
  <pageSetup paperSize="8" scale="86" orientation="landscape" r:id="rId1"/>
  <headerFooter>
    <oddFooter>&amp;L&amp;12&amp;D &amp;T&amp;C&amp;12Page &amp;P of &amp;N&amp;R&amp;"-,Bold"&amp;12Optima bank&amp;"-,Regular"
Results factsheet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588F6-AA7A-4A44-984A-23D5D01A7D64}">
  <sheetPr>
    <tabColor theme="0" tint="-0.14999847407452621"/>
  </sheetPr>
  <dimension ref="A1:O69"/>
  <sheetViews>
    <sheetView topLeftCell="A26" zoomScaleNormal="100" workbookViewId="0">
      <selection activeCell="C53" sqref="C53"/>
    </sheetView>
  </sheetViews>
  <sheetFormatPr defaultColWidth="62.140625" defaultRowHeight="15" outlineLevelCol="1"/>
  <cols>
    <col min="1" max="1" width="62.140625" style="337"/>
    <col min="2" max="2" width="16.42578125" style="337" customWidth="1"/>
    <col min="3" max="3" width="17.7109375" style="337" customWidth="1"/>
    <col min="4" max="4" width="18.7109375" style="337" customWidth="1"/>
    <col min="5" max="5" width="19.7109375" style="337" hidden="1" customWidth="1" outlineLevel="1"/>
    <col min="6" max="6" width="20.7109375" style="337" customWidth="1" collapsed="1"/>
    <col min="7" max="7" width="15.140625" style="337" customWidth="1" outlineLevel="1"/>
    <col min="8" max="8" width="16.85546875" style="337" customWidth="1" outlineLevel="1"/>
    <col min="9" max="9" width="15.5703125" style="337" customWidth="1" outlineLevel="1"/>
    <col min="10" max="10" width="13.140625" style="337" customWidth="1" outlineLevel="1"/>
    <col min="11" max="11" width="17.5703125" style="337" customWidth="1" outlineLevel="1"/>
    <col min="12" max="12" width="15.42578125" style="337" customWidth="1" outlineLevel="1"/>
    <col min="13" max="13" width="17" style="337" customWidth="1" outlineLevel="1"/>
    <col min="14" max="14" width="20.42578125" style="337" customWidth="1" outlineLevel="1"/>
    <col min="15" max="15" width="4.5703125" style="335" customWidth="1" outlineLevel="1"/>
    <col min="16" max="16384" width="62.140625" style="337"/>
  </cols>
  <sheetData>
    <row r="1" spans="1:14">
      <c r="A1" s="376"/>
      <c r="B1" s="377"/>
      <c r="C1" s="377"/>
      <c r="D1" s="378"/>
      <c r="E1" s="377"/>
      <c r="F1" s="378"/>
      <c r="G1" s="379"/>
      <c r="H1" s="378"/>
      <c r="I1" s="378"/>
      <c r="J1" s="378"/>
      <c r="K1" s="377"/>
      <c r="L1" s="377"/>
      <c r="M1" s="378"/>
      <c r="N1" s="378"/>
    </row>
    <row r="2" spans="1:14">
      <c r="A2" s="380"/>
      <c r="B2" s="377"/>
      <c r="C2" s="377"/>
      <c r="D2" s="378"/>
      <c r="E2" s="377"/>
      <c r="F2" s="378"/>
      <c r="G2" s="379"/>
      <c r="H2" s="381" t="s">
        <v>377</v>
      </c>
      <c r="J2" s="382">
        <v>1</v>
      </c>
      <c r="K2" s="382">
        <v>1</v>
      </c>
      <c r="L2" s="382">
        <v>0.99439999999999995</v>
      </c>
      <c r="M2" s="382">
        <v>1</v>
      </c>
      <c r="N2" s="378"/>
    </row>
    <row r="3" spans="1:14">
      <c r="A3" s="380"/>
      <c r="B3" s="377"/>
      <c r="C3" s="377"/>
      <c r="D3" s="378"/>
      <c r="E3" s="377"/>
      <c r="F3" s="378"/>
      <c r="G3" s="379"/>
      <c r="H3" s="381" t="s">
        <v>378</v>
      </c>
      <c r="J3" s="382">
        <v>0</v>
      </c>
      <c r="K3" s="382">
        <v>0</v>
      </c>
      <c r="L3" s="382">
        <v>0</v>
      </c>
      <c r="M3" s="382">
        <v>0</v>
      </c>
      <c r="N3" s="378"/>
    </row>
    <row r="4" spans="1:14">
      <c r="A4" s="380"/>
      <c r="B4" s="377"/>
      <c r="C4" s="377"/>
      <c r="D4" s="378"/>
      <c r="E4" s="377"/>
      <c r="F4" s="378"/>
      <c r="G4" s="379"/>
      <c r="H4" s="378"/>
      <c r="I4" s="378"/>
      <c r="J4" s="383">
        <v>1</v>
      </c>
      <c r="K4" s="383">
        <v>1</v>
      </c>
      <c r="L4" s="383">
        <v>0.99439999999999995</v>
      </c>
      <c r="M4" s="383">
        <v>1</v>
      </c>
      <c r="N4" s="378"/>
    </row>
    <row r="5" spans="1:14">
      <c r="A5" s="380"/>
      <c r="B5" s="377"/>
      <c r="C5" s="377"/>
      <c r="D5" s="378"/>
      <c r="E5" s="377"/>
      <c r="F5" s="378"/>
      <c r="G5" s="379"/>
      <c r="H5" s="378"/>
      <c r="I5" s="378"/>
      <c r="J5" s="378"/>
      <c r="K5" s="378"/>
      <c r="L5" s="378"/>
      <c r="M5" s="378"/>
      <c r="N5" s="378"/>
    </row>
    <row r="6" spans="1:14">
      <c r="B6" s="377"/>
      <c r="C6" s="377"/>
      <c r="D6" s="378"/>
      <c r="E6" s="377"/>
      <c r="F6" s="378"/>
      <c r="G6" s="379"/>
      <c r="H6" s="378"/>
      <c r="I6" s="381" t="s">
        <v>379</v>
      </c>
      <c r="J6" s="383">
        <v>0</v>
      </c>
      <c r="K6" s="383">
        <v>0</v>
      </c>
      <c r="L6" s="383">
        <v>5.6000000000000494E-3</v>
      </c>
      <c r="M6" s="383">
        <v>0</v>
      </c>
      <c r="N6" s="378"/>
    </row>
    <row r="7" spans="1:14">
      <c r="B7" s="377"/>
      <c r="C7" s="377"/>
      <c r="D7" s="378"/>
      <c r="E7" s="377"/>
      <c r="F7" s="378"/>
      <c r="G7" s="379"/>
      <c r="H7" s="378"/>
      <c r="I7" s="381"/>
      <c r="J7" s="383"/>
      <c r="K7" s="384"/>
      <c r="L7" s="383"/>
      <c r="M7" s="378"/>
      <c r="N7" s="385"/>
    </row>
    <row r="8" spans="1:14" ht="24.75" thickBot="1">
      <c r="A8" s="380" t="s">
        <v>380</v>
      </c>
      <c r="B8" s="377"/>
      <c r="C8" s="386" t="s">
        <v>286</v>
      </c>
      <c r="D8" s="378"/>
      <c r="E8" s="377"/>
      <c r="F8" s="378"/>
      <c r="G8" s="379"/>
      <c r="H8" s="378"/>
      <c r="I8" s="344" t="s">
        <v>287</v>
      </c>
      <c r="J8" s="344" t="s">
        <v>288</v>
      </c>
      <c r="K8" s="344" t="s">
        <v>289</v>
      </c>
      <c r="L8" s="344" t="s">
        <v>290</v>
      </c>
      <c r="M8" s="344" t="s">
        <v>291</v>
      </c>
      <c r="N8" s="344" t="s">
        <v>292</v>
      </c>
    </row>
    <row r="9" spans="1:14" ht="34.5" thickBot="1">
      <c r="A9" s="387" t="s">
        <v>381</v>
      </c>
      <c r="B9" s="377" t="s">
        <v>294</v>
      </c>
      <c r="C9" s="347" t="s">
        <v>382</v>
      </c>
      <c r="D9" s="388" t="s">
        <v>383</v>
      </c>
      <c r="E9" s="389"/>
      <c r="F9" s="350" t="s">
        <v>297</v>
      </c>
      <c r="G9" s="351" t="s">
        <v>298</v>
      </c>
      <c r="H9" s="351"/>
      <c r="I9" s="347" t="str">
        <f t="shared" ref="I9:N9" si="0">$C$9</f>
        <v>30/6/2026</v>
      </c>
      <c r="J9" s="347" t="str">
        <f t="shared" si="0"/>
        <v>30/6/2026</v>
      </c>
      <c r="K9" s="347" t="str">
        <f t="shared" si="0"/>
        <v>30/6/2026</v>
      </c>
      <c r="L9" s="347" t="str">
        <f t="shared" si="0"/>
        <v>30/6/2026</v>
      </c>
      <c r="M9" s="347" t="str">
        <f t="shared" si="0"/>
        <v>30/6/2026</v>
      </c>
      <c r="N9" s="347" t="str">
        <f t="shared" si="0"/>
        <v>30/6/2026</v>
      </c>
    </row>
    <row r="10" spans="1:14">
      <c r="A10" s="376"/>
      <c r="B10" s="390"/>
      <c r="C10" s="390"/>
      <c r="D10" s="378"/>
      <c r="E10" s="390"/>
      <c r="F10" s="378"/>
      <c r="G10" s="379"/>
      <c r="H10" s="378"/>
      <c r="I10" s="385"/>
      <c r="J10" s="385"/>
      <c r="K10" s="391"/>
      <c r="L10" s="385"/>
      <c r="M10" s="385"/>
      <c r="N10" s="385"/>
    </row>
    <row r="11" spans="1:14">
      <c r="A11" s="392" t="s">
        <v>384</v>
      </c>
      <c r="B11" s="390"/>
      <c r="C11" s="385"/>
      <c r="D11" s="378"/>
      <c r="E11" s="390"/>
      <c r="F11" s="378"/>
      <c r="G11" s="379"/>
      <c r="H11" s="378"/>
      <c r="I11" s="385"/>
      <c r="J11" s="385"/>
      <c r="K11" s="391"/>
      <c r="L11" s="385"/>
      <c r="M11" s="385"/>
      <c r="N11" s="385"/>
    </row>
    <row r="12" spans="1:14">
      <c r="A12" s="376" t="s">
        <v>385</v>
      </c>
      <c r="B12" s="393">
        <v>16</v>
      </c>
      <c r="C12" s="385">
        <f t="shared" ref="C12:C29" si="1">I12+J12+K12+L12+M12+N12</f>
        <v>890854112.31999993</v>
      </c>
      <c r="D12" s="385">
        <v>683840203.55999994</v>
      </c>
      <c r="E12" s="394"/>
      <c r="F12" s="395" t="s">
        <v>386</v>
      </c>
      <c r="G12" s="379" t="s">
        <v>387</v>
      </c>
      <c r="H12" s="394"/>
      <c r="I12" s="385">
        <v>890852965.52999997</v>
      </c>
      <c r="J12" s="385">
        <v>4.53</v>
      </c>
      <c r="K12" s="385">
        <v>983.28</v>
      </c>
      <c r="L12" s="385">
        <v>158.97999999999999</v>
      </c>
      <c r="M12" s="385">
        <v>0</v>
      </c>
      <c r="N12" s="385">
        <v>0</v>
      </c>
    </row>
    <row r="13" spans="1:14">
      <c r="A13" s="376" t="s">
        <v>388</v>
      </c>
      <c r="B13" s="393">
        <v>17</v>
      </c>
      <c r="C13" s="385">
        <f t="shared" si="1"/>
        <v>475241559.98999989</v>
      </c>
      <c r="D13" s="385">
        <v>321025357.50000012</v>
      </c>
      <c r="E13" s="394"/>
      <c r="F13" s="395" t="s">
        <v>389</v>
      </c>
      <c r="G13" s="379" t="s">
        <v>390</v>
      </c>
      <c r="H13" s="394"/>
      <c r="I13" s="385">
        <v>471345352.05999988</v>
      </c>
      <c r="J13" s="385">
        <v>1360809.03</v>
      </c>
      <c r="K13" s="385">
        <v>18282541.050000001</v>
      </c>
      <c r="L13" s="385">
        <v>5863594.9199999999</v>
      </c>
      <c r="M13" s="385">
        <v>69672.97</v>
      </c>
      <c r="N13" s="385">
        <v>-21680410.039999999</v>
      </c>
    </row>
    <row r="14" spans="1:14" ht="24">
      <c r="A14" s="376" t="s">
        <v>391</v>
      </c>
      <c r="B14" s="393">
        <v>18</v>
      </c>
      <c r="C14" s="385">
        <f>I14+J14+K14+L14+M14+N14</f>
        <v>243225748.06999996</v>
      </c>
      <c r="D14" s="385">
        <v>304576950.16000015</v>
      </c>
      <c r="E14" s="394"/>
      <c r="F14" s="395" t="s">
        <v>392</v>
      </c>
      <c r="G14" s="379" t="s">
        <v>393</v>
      </c>
      <c r="H14" s="394"/>
      <c r="I14" s="385">
        <v>241629508.06999996</v>
      </c>
      <c r="J14" s="385">
        <v>0</v>
      </c>
      <c r="K14" s="385">
        <v>0</v>
      </c>
      <c r="L14" s="385">
        <v>1596240</v>
      </c>
      <c r="M14" s="385">
        <v>0</v>
      </c>
      <c r="N14" s="385">
        <v>0</v>
      </c>
    </row>
    <row r="15" spans="1:14">
      <c r="A15" s="376" t="s">
        <v>394</v>
      </c>
      <c r="B15" s="393"/>
      <c r="C15" s="385">
        <f t="shared" si="1"/>
        <v>5683765.8599999994</v>
      </c>
      <c r="D15" s="385">
        <v>1136501.8999999999</v>
      </c>
      <c r="E15" s="394"/>
      <c r="F15" s="395" t="s">
        <v>395</v>
      </c>
      <c r="G15" s="379" t="s">
        <v>396</v>
      </c>
      <c r="H15" s="394"/>
      <c r="I15" s="385">
        <v>5683765.8599999994</v>
      </c>
      <c r="J15" s="385">
        <v>0</v>
      </c>
      <c r="K15" s="385">
        <v>0</v>
      </c>
      <c r="L15" s="385">
        <v>0</v>
      </c>
      <c r="M15" s="385">
        <v>0</v>
      </c>
      <c r="N15" s="385">
        <v>0</v>
      </c>
    </row>
    <row r="16" spans="1:14">
      <c r="A16" s="376" t="s">
        <v>397</v>
      </c>
      <c r="B16" s="393"/>
      <c r="C16" s="385">
        <f t="shared" si="1"/>
        <v>5822545776.2601738</v>
      </c>
      <c r="D16" s="385">
        <v>5118016952.4803772</v>
      </c>
      <c r="E16" s="394"/>
      <c r="F16" s="395" t="s">
        <v>398</v>
      </c>
      <c r="G16" s="379" t="s">
        <v>399</v>
      </c>
      <c r="H16" s="394"/>
      <c r="I16" s="385">
        <v>5783812230.9601746</v>
      </c>
      <c r="J16" s="385">
        <v>0</v>
      </c>
      <c r="K16" s="385">
        <v>243294598.94000003</v>
      </c>
      <c r="L16" s="385">
        <v>0</v>
      </c>
      <c r="M16" s="385">
        <v>133353834.78</v>
      </c>
      <c r="N16" s="385">
        <v>-337914888.41999996</v>
      </c>
    </row>
    <row r="17" spans="1:15" ht="24.75" customHeight="1">
      <c r="A17" s="376" t="s">
        <v>400</v>
      </c>
      <c r="B17" s="393"/>
      <c r="C17" s="385">
        <f t="shared" si="1"/>
        <v>-82081132.929869473</v>
      </c>
      <c r="D17" s="385">
        <v>-68255614.170517653</v>
      </c>
      <c r="E17" s="394"/>
      <c r="F17" s="395" t="s">
        <v>401</v>
      </c>
      <c r="G17" s="379" t="s">
        <v>402</v>
      </c>
      <c r="H17" s="394"/>
      <c r="I17" s="385">
        <v>-81311744.779999986</v>
      </c>
      <c r="J17" s="385">
        <v>0</v>
      </c>
      <c r="K17" s="385">
        <v>-742321.59</v>
      </c>
      <c r="L17" s="385">
        <v>0</v>
      </c>
      <c r="M17" s="385">
        <v>-119501.56</v>
      </c>
      <c r="N17" s="385">
        <v>92435.000130519998</v>
      </c>
    </row>
    <row r="18" spans="1:15" ht="24">
      <c r="A18" s="376" t="s">
        <v>403</v>
      </c>
      <c r="B18" s="393">
        <v>21</v>
      </c>
      <c r="C18" s="385">
        <f t="shared" si="1"/>
        <v>151912897.97000006</v>
      </c>
      <c r="D18" s="385">
        <v>53842464.059999995</v>
      </c>
      <c r="E18" s="394"/>
      <c r="F18" s="395" t="s">
        <v>404</v>
      </c>
      <c r="G18" s="379" t="s">
        <v>405</v>
      </c>
      <c r="H18" s="394"/>
      <c r="I18" s="385">
        <v>151912897.97000006</v>
      </c>
      <c r="J18" s="385">
        <v>0</v>
      </c>
      <c r="K18" s="385">
        <v>0</v>
      </c>
      <c r="L18" s="385">
        <v>0</v>
      </c>
      <c r="M18" s="385">
        <v>0</v>
      </c>
      <c r="N18" s="385">
        <v>0</v>
      </c>
    </row>
    <row r="19" spans="1:15">
      <c r="A19" s="376" t="s">
        <v>406</v>
      </c>
      <c r="B19" s="393">
        <v>22</v>
      </c>
      <c r="C19" s="385">
        <f t="shared" si="1"/>
        <v>926879360.38999999</v>
      </c>
      <c r="D19" s="385">
        <v>976192509.78999996</v>
      </c>
      <c r="E19" s="394"/>
      <c r="F19" s="395" t="s">
        <v>407</v>
      </c>
      <c r="G19" s="379" t="s">
        <v>408</v>
      </c>
      <c r="H19" s="394"/>
      <c r="I19" s="385">
        <v>926879360.38999999</v>
      </c>
      <c r="J19" s="385">
        <v>0</v>
      </c>
      <c r="K19" s="385">
        <v>0</v>
      </c>
      <c r="L19" s="385">
        <v>0</v>
      </c>
      <c r="M19" s="385">
        <v>0</v>
      </c>
      <c r="N19" s="385">
        <v>0</v>
      </c>
    </row>
    <row r="20" spans="1:15" ht="24">
      <c r="A20" s="376" t="s">
        <v>409</v>
      </c>
      <c r="B20" s="393">
        <v>22</v>
      </c>
      <c r="C20" s="385">
        <f t="shared" si="1"/>
        <v>-1390967</v>
      </c>
      <c r="D20" s="385">
        <v>-1202315.47</v>
      </c>
      <c r="E20" s="394"/>
      <c r="F20" s="395" t="s">
        <v>410</v>
      </c>
      <c r="G20" s="379" t="s">
        <v>411</v>
      </c>
      <c r="H20" s="394"/>
      <c r="I20" s="385">
        <v>-1390967</v>
      </c>
      <c r="J20" s="385">
        <v>0</v>
      </c>
      <c r="K20" s="385">
        <v>0</v>
      </c>
      <c r="L20" s="385">
        <v>0</v>
      </c>
      <c r="M20" s="385">
        <v>0</v>
      </c>
      <c r="N20" s="385">
        <v>0</v>
      </c>
    </row>
    <row r="21" spans="1:15">
      <c r="A21" s="376" t="s">
        <v>412</v>
      </c>
      <c r="B21" s="393"/>
      <c r="C21" s="385">
        <f t="shared" si="1"/>
        <v>9.9999979138374329E-3</v>
      </c>
      <c r="D21" s="385">
        <v>9.9999979138374329E-3</v>
      </c>
      <c r="E21" s="394"/>
      <c r="F21" s="395" t="s">
        <v>413</v>
      </c>
      <c r="G21" s="379" t="s">
        <v>414</v>
      </c>
      <c r="H21" s="394"/>
      <c r="I21" s="385">
        <v>22977142.619999997</v>
      </c>
      <c r="J21" s="385">
        <v>0</v>
      </c>
      <c r="K21" s="385">
        <v>0</v>
      </c>
      <c r="L21" s="385">
        <v>0</v>
      </c>
      <c r="M21" s="385">
        <v>0</v>
      </c>
      <c r="N21" s="385">
        <v>-22977142.609999999</v>
      </c>
    </row>
    <row r="22" spans="1:15">
      <c r="A22" s="376" t="s">
        <v>415</v>
      </c>
      <c r="B22" s="393"/>
      <c r="C22" s="385">
        <f t="shared" si="1"/>
        <v>11260.580000000344</v>
      </c>
      <c r="D22" s="385">
        <v>11260.656452379226</v>
      </c>
      <c r="E22" s="394"/>
      <c r="F22" s="395" t="s">
        <v>416</v>
      </c>
      <c r="G22" s="379" t="s">
        <v>417</v>
      </c>
      <c r="H22" s="394"/>
      <c r="I22" s="385">
        <v>11259.96</v>
      </c>
      <c r="J22" s="385">
        <v>0</v>
      </c>
      <c r="K22" s="385">
        <v>0</v>
      </c>
      <c r="L22" s="385">
        <v>0</v>
      </c>
      <c r="M22" s="385">
        <v>0</v>
      </c>
      <c r="N22" s="385">
        <v>0.62000000034458935</v>
      </c>
    </row>
    <row r="23" spans="1:15">
      <c r="A23" s="376" t="s">
        <v>418</v>
      </c>
      <c r="B23" s="393"/>
      <c r="C23" s="385">
        <f t="shared" si="1"/>
        <v>10181190.649999982</v>
      </c>
      <c r="D23" s="385">
        <v>10486894.109999962</v>
      </c>
      <c r="E23" s="394"/>
      <c r="F23" s="395" t="s">
        <v>419</v>
      </c>
      <c r="G23" s="379" t="s">
        <v>420</v>
      </c>
      <c r="H23" s="394"/>
      <c r="I23" s="385">
        <v>10124735.929999983</v>
      </c>
      <c r="J23" s="385">
        <v>9.9999999999909051E-3</v>
      </c>
      <c r="K23" s="385">
        <v>29021.859999999993</v>
      </c>
      <c r="L23" s="385">
        <v>27432.849999999995</v>
      </c>
      <c r="M23" s="385">
        <v>0</v>
      </c>
      <c r="N23" s="385">
        <v>0</v>
      </c>
    </row>
    <row r="24" spans="1:15">
      <c r="A24" s="376" t="s">
        <v>421</v>
      </c>
      <c r="B24" s="393"/>
      <c r="C24" s="385">
        <f t="shared" si="1"/>
        <v>8112252.0699999956</v>
      </c>
      <c r="D24" s="385">
        <v>8521100.929999996</v>
      </c>
      <c r="E24" s="394"/>
      <c r="F24" s="395" t="s">
        <v>422</v>
      </c>
      <c r="G24" s="379" t="s">
        <v>423</v>
      </c>
      <c r="H24" s="394"/>
      <c r="I24" s="385">
        <v>7684486.2299999958</v>
      </c>
      <c r="J24" s="385">
        <v>1.999999999998181E-2</v>
      </c>
      <c r="K24" s="385">
        <v>70420.710000000006</v>
      </c>
      <c r="L24" s="385">
        <v>206314.29000000004</v>
      </c>
      <c r="M24" s="385">
        <v>151030.82</v>
      </c>
      <c r="N24" s="385">
        <v>0</v>
      </c>
      <c r="O24" s="355"/>
    </row>
    <row r="25" spans="1:15">
      <c r="A25" s="376" t="s">
        <v>424</v>
      </c>
      <c r="B25" s="393"/>
      <c r="C25" s="385">
        <f t="shared" si="1"/>
        <v>2358941.4377085487</v>
      </c>
      <c r="D25" s="385">
        <v>2513099.8867845763</v>
      </c>
      <c r="E25" s="394"/>
      <c r="F25" s="391" t="s">
        <v>425</v>
      </c>
      <c r="G25" s="379" t="s">
        <v>423</v>
      </c>
      <c r="H25" s="394"/>
      <c r="I25" s="385">
        <v>0</v>
      </c>
      <c r="J25" s="385">
        <v>0</v>
      </c>
      <c r="K25" s="385">
        <v>0</v>
      </c>
      <c r="L25" s="385">
        <v>0</v>
      </c>
      <c r="M25" s="385">
        <v>0</v>
      </c>
      <c r="N25" s="385">
        <v>2358941.4377085487</v>
      </c>
    </row>
    <row r="26" spans="1:15">
      <c r="A26" s="376" t="s">
        <v>426</v>
      </c>
      <c r="B26" s="393"/>
      <c r="C26" s="385">
        <f t="shared" si="1"/>
        <v>16547802.77</v>
      </c>
      <c r="D26" s="385">
        <v>18007958.859999999</v>
      </c>
      <c r="E26" s="394"/>
      <c r="F26" s="395" t="s">
        <v>427</v>
      </c>
      <c r="G26" s="379" t="s">
        <v>428</v>
      </c>
      <c r="H26" s="394"/>
      <c r="I26" s="385">
        <v>16530514.449999999</v>
      </c>
      <c r="J26" s="385">
        <v>0</v>
      </c>
      <c r="K26" s="385">
        <v>121800.97999999998</v>
      </c>
      <c r="L26" s="385">
        <v>54118.909999999996</v>
      </c>
      <c r="M26" s="385">
        <v>52956.81</v>
      </c>
      <c r="N26" s="385">
        <v>-211588.38</v>
      </c>
    </row>
    <row r="27" spans="1:15">
      <c r="A27" s="376" t="s">
        <v>429</v>
      </c>
      <c r="B27" s="393"/>
      <c r="C27" s="385">
        <f t="shared" si="1"/>
        <v>16160885.783675406</v>
      </c>
      <c r="D27" s="385">
        <v>14830111.632021278</v>
      </c>
      <c r="E27" s="394"/>
      <c r="F27" s="395" t="s">
        <v>430</v>
      </c>
      <c r="G27" s="379" t="s">
        <v>431</v>
      </c>
      <c r="H27" s="394"/>
      <c r="I27" s="385">
        <v>17687636.609999999</v>
      </c>
      <c r="J27" s="385">
        <v>0</v>
      </c>
      <c r="K27" s="385">
        <v>0</v>
      </c>
      <c r="L27" s="385">
        <v>-2944.5200000000004</v>
      </c>
      <c r="M27" s="385">
        <v>0</v>
      </c>
      <c r="N27" s="385">
        <v>-1523806.3063245947</v>
      </c>
    </row>
    <row r="28" spans="1:15">
      <c r="A28" s="376" t="s">
        <v>432</v>
      </c>
      <c r="B28" s="393">
        <v>28</v>
      </c>
      <c r="C28" s="385">
        <f t="shared" si="1"/>
        <v>189544488.32999569</v>
      </c>
      <c r="D28" s="385">
        <v>114993628.57000107</v>
      </c>
      <c r="E28" s="394"/>
      <c r="F28" s="395" t="s">
        <v>433</v>
      </c>
      <c r="G28" s="379" t="s">
        <v>434</v>
      </c>
      <c r="H28" s="394"/>
      <c r="I28" s="385">
        <v>189303194.27999571</v>
      </c>
      <c r="J28" s="385">
        <v>0</v>
      </c>
      <c r="K28" s="385">
        <v>9525.64</v>
      </c>
      <c r="L28" s="385">
        <v>1062820.06</v>
      </c>
      <c r="M28" s="385">
        <v>265147.88</v>
      </c>
      <c r="N28" s="385">
        <v>-1096199.53</v>
      </c>
    </row>
    <row r="29" spans="1:15">
      <c r="A29" s="376" t="s">
        <v>435</v>
      </c>
      <c r="B29" s="393">
        <v>28</v>
      </c>
      <c r="C29" s="385">
        <f t="shared" si="1"/>
        <v>-101607.76</v>
      </c>
      <c r="D29" s="385">
        <v>-101607.76</v>
      </c>
      <c r="E29" s="394"/>
      <c r="F29" s="395" t="s">
        <v>436</v>
      </c>
      <c r="G29" s="379" t="s">
        <v>437</v>
      </c>
      <c r="H29" s="394"/>
      <c r="I29" s="385">
        <v>-101607.76</v>
      </c>
      <c r="J29" s="385">
        <v>0</v>
      </c>
      <c r="K29" s="385">
        <v>0</v>
      </c>
      <c r="L29" s="385">
        <v>0</v>
      </c>
      <c r="M29" s="385">
        <v>0</v>
      </c>
      <c r="N29" s="385">
        <v>0</v>
      </c>
    </row>
    <row r="30" spans="1:15">
      <c r="A30" s="376"/>
      <c r="B30" s="390"/>
      <c r="C30" s="396">
        <f>SUM(C12:C29)</f>
        <v>8675686334.8016834</v>
      </c>
      <c r="D30" s="396">
        <f>SUM(D12:D29)</f>
        <v>7558435456.7051182</v>
      </c>
      <c r="E30" s="394"/>
      <c r="F30" s="397"/>
      <c r="G30" s="379"/>
      <c r="H30" s="394"/>
      <c r="I30" s="396">
        <f t="shared" ref="I30:N30" si="2">SUM(I12:I29)</f>
        <v>8653630731.3801689</v>
      </c>
      <c r="J30" s="396">
        <f t="shared" si="2"/>
        <v>1360813.59</v>
      </c>
      <c r="K30" s="396">
        <f t="shared" si="2"/>
        <v>261066570.87000003</v>
      </c>
      <c r="L30" s="396">
        <f t="shared" si="2"/>
        <v>8807735.4900000002</v>
      </c>
      <c r="M30" s="396">
        <f t="shared" si="2"/>
        <v>133773141.69999999</v>
      </c>
      <c r="N30" s="396">
        <f t="shared" si="2"/>
        <v>-382952658.22848547</v>
      </c>
    </row>
    <row r="31" spans="1:15">
      <c r="A31" s="376" t="s">
        <v>438</v>
      </c>
      <c r="B31" s="390"/>
      <c r="C31" s="385">
        <f>I31+J31+K31+L31+M31+N31</f>
        <v>0</v>
      </c>
      <c r="D31" s="385"/>
      <c r="E31" s="385"/>
      <c r="F31" s="391" t="s">
        <v>439</v>
      </c>
      <c r="G31" s="379"/>
      <c r="H31" s="394"/>
      <c r="I31" s="385">
        <v>0</v>
      </c>
      <c r="J31" s="385">
        <v>0</v>
      </c>
      <c r="K31" s="385">
        <v>0</v>
      </c>
      <c r="L31" s="385">
        <v>0</v>
      </c>
      <c r="M31" s="385">
        <v>0</v>
      </c>
      <c r="N31" s="385">
        <v>0</v>
      </c>
    </row>
    <row r="32" spans="1:15" ht="15.75" thickBot="1">
      <c r="A32" s="392" t="s">
        <v>440</v>
      </c>
      <c r="B32" s="390"/>
      <c r="C32" s="398">
        <f>C30+C31</f>
        <v>8675686334.8016834</v>
      </c>
      <c r="D32" s="398">
        <f>D30+D31</f>
        <v>7558435456.7051182</v>
      </c>
      <c r="E32" s="394"/>
      <c r="F32" s="397"/>
      <c r="G32" s="379"/>
      <c r="H32" s="385"/>
      <c r="I32" s="398">
        <f t="shared" ref="I32:N32" si="3">I30+I31</f>
        <v>8653630731.3801689</v>
      </c>
      <c r="J32" s="398">
        <f t="shared" si="3"/>
        <v>1360813.59</v>
      </c>
      <c r="K32" s="398">
        <f t="shared" si="3"/>
        <v>261066570.87000003</v>
      </c>
      <c r="L32" s="398">
        <f t="shared" si="3"/>
        <v>8807735.4900000002</v>
      </c>
      <c r="M32" s="398">
        <f t="shared" si="3"/>
        <v>133773141.69999999</v>
      </c>
      <c r="N32" s="398">
        <f t="shared" si="3"/>
        <v>-382952658.22848547</v>
      </c>
    </row>
    <row r="33" spans="1:14" ht="15.75" thickTop="1">
      <c r="A33" s="376"/>
      <c r="B33" s="390"/>
      <c r="C33" s="385"/>
      <c r="D33" s="385"/>
      <c r="E33" s="385"/>
      <c r="F33" s="397"/>
      <c r="G33" s="379"/>
      <c r="H33" s="385"/>
      <c r="I33" s="385"/>
      <c r="J33" s="385"/>
      <c r="K33" s="385"/>
      <c r="L33" s="385"/>
      <c r="M33" s="385"/>
      <c r="N33" s="385"/>
    </row>
    <row r="34" spans="1:14">
      <c r="A34" s="392" t="s">
        <v>441</v>
      </c>
      <c r="B34" s="390"/>
      <c r="C34" s="385"/>
      <c r="D34" s="385"/>
      <c r="E34" s="385"/>
      <c r="F34" s="397"/>
      <c r="G34" s="378"/>
      <c r="H34" s="378"/>
      <c r="I34" s="385"/>
      <c r="J34" s="385"/>
      <c r="K34" s="385"/>
      <c r="L34" s="385"/>
      <c r="M34" s="385"/>
      <c r="N34" s="385"/>
    </row>
    <row r="35" spans="1:14">
      <c r="A35" s="376" t="s">
        <v>442</v>
      </c>
      <c r="B35" s="393"/>
      <c r="C35" s="385">
        <f t="shared" ref="C35:C45" si="4">I35+J35+K35+L35+M35+N35</f>
        <v>0</v>
      </c>
      <c r="D35" s="385">
        <v>0</v>
      </c>
      <c r="E35" s="394"/>
      <c r="F35" s="395" t="s">
        <v>443</v>
      </c>
      <c r="G35" s="379" t="s">
        <v>444</v>
      </c>
      <c r="H35" s="394"/>
      <c r="I35" s="385">
        <v>0</v>
      </c>
      <c r="J35" s="385">
        <v>0</v>
      </c>
      <c r="K35" s="385">
        <v>0</v>
      </c>
      <c r="L35" s="385">
        <v>0</v>
      </c>
      <c r="M35" s="385">
        <v>0</v>
      </c>
      <c r="N35" s="385">
        <v>0</v>
      </c>
    </row>
    <row r="36" spans="1:14">
      <c r="A36" s="376" t="s">
        <v>445</v>
      </c>
      <c r="B36" s="393">
        <v>29</v>
      </c>
      <c r="C36" s="385">
        <f t="shared" si="4"/>
        <v>299324587.33999997</v>
      </c>
      <c r="D36" s="385">
        <v>281340279.09000003</v>
      </c>
      <c r="E36" s="394"/>
      <c r="F36" s="395" t="s">
        <v>446</v>
      </c>
      <c r="G36" s="379" t="s">
        <v>447</v>
      </c>
      <c r="H36" s="394"/>
      <c r="I36" s="385">
        <v>299324906.91000003</v>
      </c>
      <c r="J36" s="385">
        <v>0</v>
      </c>
      <c r="K36" s="385">
        <v>220911121.91999999</v>
      </c>
      <c r="L36" s="385">
        <v>0</v>
      </c>
      <c r="M36" s="385">
        <v>117003446.93000001</v>
      </c>
      <c r="N36" s="385">
        <v>-337914888.42000002</v>
      </c>
    </row>
    <row r="37" spans="1:14">
      <c r="A37" s="376" t="s">
        <v>448</v>
      </c>
      <c r="B37" s="393">
        <v>30</v>
      </c>
      <c r="C37" s="385">
        <f t="shared" si="4"/>
        <v>7108088716.0699902</v>
      </c>
      <c r="D37" s="385">
        <v>6298579595.6800203</v>
      </c>
      <c r="E37" s="399"/>
      <c r="F37" s="395" t="s">
        <v>449</v>
      </c>
      <c r="G37" s="379" t="s">
        <v>450</v>
      </c>
      <c r="H37" s="394"/>
      <c r="I37" s="385">
        <v>7116303636.18999</v>
      </c>
      <c r="J37" s="385">
        <v>0</v>
      </c>
      <c r="K37" s="385">
        <v>13465489.92</v>
      </c>
      <c r="L37" s="385">
        <v>0</v>
      </c>
      <c r="M37" s="385">
        <v>0</v>
      </c>
      <c r="N37" s="385">
        <v>-21680410.039999999</v>
      </c>
    </row>
    <row r="38" spans="1:14">
      <c r="A38" s="376" t="s">
        <v>394</v>
      </c>
      <c r="B38" s="393"/>
      <c r="C38" s="385">
        <f t="shared" si="4"/>
        <v>5889700.4999999991</v>
      </c>
      <c r="D38" s="385">
        <v>5622349.4099999992</v>
      </c>
      <c r="E38" s="394"/>
      <c r="F38" s="391" t="s">
        <v>451</v>
      </c>
      <c r="G38" s="379" t="s">
        <v>452</v>
      </c>
      <c r="H38" s="394"/>
      <c r="I38" s="385">
        <v>5889700.4999999991</v>
      </c>
      <c r="J38" s="385">
        <v>0</v>
      </c>
      <c r="K38" s="385">
        <v>0</v>
      </c>
      <c r="L38" s="385">
        <v>0</v>
      </c>
      <c r="M38" s="385">
        <v>0</v>
      </c>
      <c r="N38" s="385">
        <v>0</v>
      </c>
    </row>
    <row r="39" spans="1:14">
      <c r="A39" s="400" t="s">
        <v>453</v>
      </c>
      <c r="B39" s="393"/>
      <c r="C39" s="385">
        <f t="shared" si="4"/>
        <v>155009642.5</v>
      </c>
      <c r="D39" s="385">
        <v>150775762.53</v>
      </c>
      <c r="E39" s="394"/>
      <c r="F39" s="395" t="s">
        <v>454</v>
      </c>
      <c r="G39" s="391" t="s">
        <v>454</v>
      </c>
      <c r="H39" s="394"/>
      <c r="I39" s="385">
        <v>155009642.5</v>
      </c>
      <c r="J39" s="385">
        <v>0</v>
      </c>
      <c r="K39" s="385">
        <v>0</v>
      </c>
      <c r="L39" s="385">
        <v>0</v>
      </c>
      <c r="M39" s="385">
        <v>0</v>
      </c>
      <c r="N39" s="385">
        <v>0</v>
      </c>
    </row>
    <row r="40" spans="1:14">
      <c r="A40" s="376" t="s">
        <v>455</v>
      </c>
      <c r="B40" s="393">
        <v>26</v>
      </c>
      <c r="C40" s="385">
        <f t="shared" si="4"/>
        <v>18573457.830000002</v>
      </c>
      <c r="D40" s="385">
        <v>19958933.310000002</v>
      </c>
      <c r="E40" s="394"/>
      <c r="F40" s="395" t="s">
        <v>456</v>
      </c>
      <c r="G40" s="379" t="s">
        <v>457</v>
      </c>
      <c r="H40" s="394"/>
      <c r="I40" s="385">
        <v>18556707.890000001</v>
      </c>
      <c r="J40" s="385">
        <v>0</v>
      </c>
      <c r="K40" s="385">
        <v>118453.54</v>
      </c>
      <c r="L40" s="385">
        <v>61505.03</v>
      </c>
      <c r="M40" s="385">
        <v>52112.68</v>
      </c>
      <c r="N40" s="385">
        <v>-215321.31</v>
      </c>
    </row>
    <row r="41" spans="1:14">
      <c r="A41" s="376" t="s">
        <v>458</v>
      </c>
      <c r="B41" s="390"/>
      <c r="C41" s="397">
        <f>I41+J41+K41+L41+M41+N41</f>
        <v>0</v>
      </c>
      <c r="D41" s="385">
        <v>0</v>
      </c>
      <c r="E41" s="401" t="str">
        <f>IF(ROUND(C41,2)&lt;&gt;0,"CHECK DT","OK")</f>
        <v>OK</v>
      </c>
      <c r="F41" s="395" t="s">
        <v>459</v>
      </c>
      <c r="G41" s="379" t="s">
        <v>460</v>
      </c>
      <c r="H41" s="394"/>
      <c r="I41" s="385">
        <v>0</v>
      </c>
      <c r="J41" s="385">
        <v>0</v>
      </c>
      <c r="K41" s="385">
        <v>710843.56</v>
      </c>
      <c r="L41" s="385">
        <v>0</v>
      </c>
      <c r="M41" s="385">
        <v>273659.93</v>
      </c>
      <c r="N41" s="385">
        <v>-984503.49</v>
      </c>
    </row>
    <row r="42" spans="1:14">
      <c r="A42" s="376" t="s">
        <v>461</v>
      </c>
      <c r="B42" s="393"/>
      <c r="C42" s="385">
        <f t="shared" si="4"/>
        <v>1211232.05</v>
      </c>
      <c r="D42" s="385">
        <v>1091527.0699999998</v>
      </c>
      <c r="E42" s="394"/>
      <c r="F42" s="395" t="s">
        <v>462</v>
      </c>
      <c r="G42" s="379" t="s">
        <v>463</v>
      </c>
      <c r="H42" s="394"/>
      <c r="I42" s="385">
        <v>1134268.71</v>
      </c>
      <c r="J42" s="385">
        <v>0</v>
      </c>
      <c r="K42" s="385">
        <v>23129.35</v>
      </c>
      <c r="L42" s="385">
        <v>49344</v>
      </c>
      <c r="M42" s="385">
        <v>4489.99</v>
      </c>
      <c r="N42" s="385">
        <v>0</v>
      </c>
    </row>
    <row r="43" spans="1:14">
      <c r="A43" s="376" t="s">
        <v>464</v>
      </c>
      <c r="B43" s="390"/>
      <c r="C43" s="385">
        <f t="shared" si="4"/>
        <v>18086787.120000001</v>
      </c>
      <c r="D43" s="385">
        <v>3633930.5800000071</v>
      </c>
      <c r="E43" s="394"/>
      <c r="F43" s="395" t="s">
        <v>465</v>
      </c>
      <c r="G43" s="379" t="s">
        <v>466</v>
      </c>
      <c r="H43" s="394"/>
      <c r="I43" s="385">
        <v>16547093.75</v>
      </c>
      <c r="J43" s="385">
        <v>40218.76</v>
      </c>
      <c r="K43" s="385">
        <v>703348.49</v>
      </c>
      <c r="L43" s="385">
        <v>796126.12</v>
      </c>
      <c r="M43" s="385">
        <v>0</v>
      </c>
      <c r="N43" s="385">
        <v>0</v>
      </c>
    </row>
    <row r="44" spans="1:14">
      <c r="A44" s="376" t="s">
        <v>467</v>
      </c>
      <c r="B44" s="393">
        <v>33</v>
      </c>
      <c r="C44" s="385">
        <f>I44+J44+K44+L44+M44+N44</f>
        <v>65120432.149999991</v>
      </c>
      <c r="D44" s="385">
        <v>45582126.69000002</v>
      </c>
      <c r="E44" s="394"/>
      <c r="F44" s="395" t="s">
        <v>468</v>
      </c>
      <c r="G44" s="379" t="s">
        <v>469</v>
      </c>
      <c r="H44" s="394"/>
      <c r="I44" s="402">
        <f>62475652.04+2.33</f>
        <v>62475654.369999997</v>
      </c>
      <c r="J44" s="402">
        <f>1959.2-0.01</f>
        <v>1959.19</v>
      </c>
      <c r="K44" s="385">
        <v>1249332.0599999987</v>
      </c>
      <c r="L44" s="385">
        <v>1972332.69</v>
      </c>
      <c r="M44" s="385">
        <v>519557.94999999995</v>
      </c>
      <c r="N44" s="385">
        <v>-1098404.1100000001</v>
      </c>
    </row>
    <row r="45" spans="1:14" ht="17.25" customHeight="1">
      <c r="A45" s="376" t="s">
        <v>470</v>
      </c>
      <c r="B45" s="393">
        <v>34</v>
      </c>
      <c r="C45" s="385">
        <f t="shared" si="4"/>
        <v>5154597.0699999994</v>
      </c>
      <c r="D45" s="385">
        <v>4692794.25</v>
      </c>
      <c r="E45" s="394"/>
      <c r="F45" s="395" t="s">
        <v>471</v>
      </c>
      <c r="G45" s="379" t="s">
        <v>472</v>
      </c>
      <c r="H45" s="394"/>
      <c r="I45" s="385">
        <v>5144597.0699999994</v>
      </c>
      <c r="J45" s="385">
        <v>10000</v>
      </c>
      <c r="K45" s="385">
        <v>0</v>
      </c>
      <c r="L45" s="385">
        <v>0</v>
      </c>
      <c r="M45" s="385">
        <v>0</v>
      </c>
      <c r="N45" s="385">
        <v>0</v>
      </c>
    </row>
    <row r="46" spans="1:14">
      <c r="A46" s="392" t="s">
        <v>473</v>
      </c>
      <c r="B46" s="390"/>
      <c r="C46" s="403">
        <f>SUM(C35:C45)</f>
        <v>7676459152.6299896</v>
      </c>
      <c r="D46" s="403">
        <f>SUM(D35:D45)</f>
        <v>6811277298.6100197</v>
      </c>
      <c r="E46" s="394"/>
      <c r="F46" s="397"/>
      <c r="G46" s="379"/>
      <c r="H46" s="378"/>
      <c r="I46" s="403">
        <f t="shared" ref="I46:N46" si="5">SUM(I35:I45)</f>
        <v>7680386207.8899899</v>
      </c>
      <c r="J46" s="403">
        <f t="shared" si="5"/>
        <v>52177.950000000004</v>
      </c>
      <c r="K46" s="403">
        <f t="shared" si="5"/>
        <v>237181718.83999997</v>
      </c>
      <c r="L46" s="403">
        <f t="shared" si="5"/>
        <v>2879307.84</v>
      </c>
      <c r="M46" s="403">
        <f t="shared" si="5"/>
        <v>117853267.48000002</v>
      </c>
      <c r="N46" s="403">
        <f t="shared" si="5"/>
        <v>-361893527.37000006</v>
      </c>
    </row>
    <row r="47" spans="1:14">
      <c r="A47" s="376"/>
      <c r="B47" s="390"/>
      <c r="C47" s="385"/>
      <c r="D47" s="385"/>
      <c r="E47" s="385"/>
      <c r="F47" s="397"/>
      <c r="G47" s="379"/>
      <c r="H47" s="378"/>
      <c r="I47" s="385"/>
      <c r="J47" s="385"/>
      <c r="K47" s="385"/>
      <c r="L47" s="385"/>
      <c r="M47" s="385"/>
      <c r="N47" s="385"/>
    </row>
    <row r="48" spans="1:14">
      <c r="A48" s="392" t="s">
        <v>474</v>
      </c>
      <c r="B48" s="390"/>
      <c r="C48" s="385"/>
      <c r="D48" s="385"/>
      <c r="E48" s="385"/>
      <c r="F48" s="397"/>
      <c r="G48" s="379"/>
      <c r="H48" s="378"/>
      <c r="I48" s="385"/>
      <c r="J48" s="385"/>
      <c r="K48" s="385"/>
      <c r="L48" s="385"/>
      <c r="M48" s="385"/>
      <c r="N48" s="385"/>
    </row>
    <row r="49" spans="1:14">
      <c r="A49" s="376" t="s">
        <v>475</v>
      </c>
      <c r="B49" s="393"/>
      <c r="C49" s="385">
        <f t="shared" ref="C49:C59" si="6">I49+J49+K49+L49+M49+N49</f>
        <v>254520789.89999998</v>
      </c>
      <c r="D49" s="385">
        <v>254520789.89999998</v>
      </c>
      <c r="E49" s="394">
        <f>C49-I49</f>
        <v>0</v>
      </c>
      <c r="F49" s="395" t="s">
        <v>476</v>
      </c>
      <c r="G49" s="379" t="s">
        <v>477</v>
      </c>
      <c r="H49" s="394"/>
      <c r="I49" s="385">
        <v>254520789.89999998</v>
      </c>
      <c r="J49" s="385">
        <v>441636</v>
      </c>
      <c r="K49" s="385">
        <v>10870300</v>
      </c>
      <c r="L49" s="385">
        <v>571540</v>
      </c>
      <c r="M49" s="385">
        <v>15000000</v>
      </c>
      <c r="N49" s="385">
        <v>-26883476</v>
      </c>
    </row>
    <row r="50" spans="1:14">
      <c r="A50" s="376" t="s">
        <v>478</v>
      </c>
      <c r="B50" s="393"/>
      <c r="C50" s="385">
        <f t="shared" si="6"/>
        <v>84114083.49000001</v>
      </c>
      <c r="D50" s="385">
        <v>84114083.49000001</v>
      </c>
      <c r="E50" s="394"/>
      <c r="F50" s="395" t="s">
        <v>479</v>
      </c>
      <c r="G50" s="379" t="s">
        <v>480</v>
      </c>
      <c r="H50" s="394"/>
      <c r="I50" s="385">
        <v>84114083.49000001</v>
      </c>
      <c r="J50" s="385">
        <v>0</v>
      </c>
      <c r="K50" s="385">
        <v>0</v>
      </c>
      <c r="L50" s="385">
        <v>67765.399999999994</v>
      </c>
      <c r="M50" s="385">
        <v>0</v>
      </c>
      <c r="N50" s="385">
        <v>-67765.399999999994</v>
      </c>
    </row>
    <row r="51" spans="1:14">
      <c r="A51" s="376" t="s">
        <v>481</v>
      </c>
      <c r="B51" s="390"/>
      <c r="C51" s="385">
        <f t="shared" si="6"/>
        <v>0</v>
      </c>
      <c r="D51" s="385">
        <v>0</v>
      </c>
      <c r="E51" s="394"/>
      <c r="F51" s="395" t="s">
        <v>482</v>
      </c>
      <c r="G51" s="379" t="s">
        <v>483</v>
      </c>
      <c r="H51" s="394"/>
      <c r="I51" s="385">
        <v>0</v>
      </c>
      <c r="J51" s="385">
        <v>0</v>
      </c>
      <c r="K51" s="385">
        <v>0</v>
      </c>
      <c r="L51" s="385">
        <v>0</v>
      </c>
      <c r="M51" s="385">
        <v>0</v>
      </c>
      <c r="N51" s="385">
        <v>0</v>
      </c>
    </row>
    <row r="52" spans="1:14">
      <c r="A52" s="376" t="s">
        <v>484</v>
      </c>
      <c r="B52" s="390"/>
      <c r="C52" s="385">
        <f>I52+J52+K52+L52+M52+N52</f>
        <v>200000000</v>
      </c>
      <c r="D52" s="385">
        <v>0</v>
      </c>
      <c r="E52" s="394"/>
      <c r="F52" s="391" t="s">
        <v>485</v>
      </c>
      <c r="G52" s="379" t="s">
        <v>486</v>
      </c>
      <c r="H52" s="394"/>
      <c r="I52" s="404">
        <v>200000000</v>
      </c>
      <c r="J52" s="404">
        <v>0</v>
      </c>
      <c r="K52" s="404">
        <v>0</v>
      </c>
      <c r="L52" s="404">
        <v>0</v>
      </c>
      <c r="M52" s="404">
        <v>0</v>
      </c>
      <c r="N52" s="404">
        <v>0</v>
      </c>
    </row>
    <row r="53" spans="1:14">
      <c r="A53" s="376" t="s">
        <v>487</v>
      </c>
      <c r="B53" s="390"/>
      <c r="C53" s="385">
        <f t="shared" si="6"/>
        <v>-1239461.9099999997</v>
      </c>
      <c r="D53" s="385">
        <v>-1464363.42</v>
      </c>
      <c r="E53" s="394"/>
      <c r="F53" s="395" t="s">
        <v>488</v>
      </c>
      <c r="G53" s="379" t="s">
        <v>489</v>
      </c>
      <c r="H53" s="394"/>
      <c r="I53" s="385">
        <v>-1239461.9099999997</v>
      </c>
      <c r="J53" s="385">
        <v>0</v>
      </c>
      <c r="K53" s="385">
        <v>0</v>
      </c>
      <c r="L53" s="385">
        <v>0</v>
      </c>
      <c r="M53" s="385">
        <v>0</v>
      </c>
      <c r="N53" s="385">
        <v>0</v>
      </c>
    </row>
    <row r="54" spans="1:14" ht="24">
      <c r="A54" s="405" t="s">
        <v>490</v>
      </c>
      <c r="B54" s="390"/>
      <c r="C54" s="385">
        <f t="shared" si="6"/>
        <v>104906.31</v>
      </c>
      <c r="D54" s="385">
        <v>224901.50999999998</v>
      </c>
      <c r="E54" s="394"/>
      <c r="F54" s="406" t="s">
        <v>491</v>
      </c>
      <c r="G54" s="391"/>
      <c r="H54" s="394"/>
      <c r="I54" s="385">
        <f>'[2]ΚΑΤΑΣΤΑΣΗ ΑΠΟΤΕΛΕΣΜΑΤΩΝ'!I51</f>
        <v>104906.31</v>
      </c>
      <c r="J54" s="385">
        <f>'[2]ΚΑΤΑΣΤΑΣΗ ΑΠΟΤΕΛΕΣΜΑΤΩΝ'!J51</f>
        <v>0</v>
      </c>
      <c r="K54" s="385">
        <f>'[2]ΚΑΤΑΣΤΑΣΗ ΑΠΟΤΕΛΕΣΜΑΤΩΝ'!K51</f>
        <v>0</v>
      </c>
      <c r="L54" s="385">
        <f>'[2]ΚΑΤΑΣΤΑΣΗ ΑΠΟΤΕΛΕΣΜΑΤΩΝ'!L51</f>
        <v>0</v>
      </c>
      <c r="M54" s="385">
        <f>'[2]ΚΑΤΑΣΤΑΣΗ ΑΠΟΤΕΛΕΣΜΑΤΩΝ'!M51</f>
        <v>0</v>
      </c>
      <c r="N54" s="385">
        <v>0</v>
      </c>
    </row>
    <row r="55" spans="1:14">
      <c r="A55" s="376" t="s">
        <v>492</v>
      </c>
      <c r="B55" s="390"/>
      <c r="C55" s="385">
        <f t="shared" si="6"/>
        <v>-1518696.27</v>
      </c>
      <c r="D55" s="385">
        <v>-1735259.1</v>
      </c>
      <c r="E55" s="394"/>
      <c r="F55" s="407" t="s">
        <v>493</v>
      </c>
      <c r="G55" s="379" t="s">
        <v>494</v>
      </c>
      <c r="H55" s="394"/>
      <c r="I55" s="385">
        <v>-1518696.27</v>
      </c>
      <c r="J55" s="385">
        <v>0</v>
      </c>
      <c r="K55" s="385">
        <v>0</v>
      </c>
      <c r="L55" s="385">
        <v>0</v>
      </c>
      <c r="M55" s="385">
        <v>0</v>
      </c>
      <c r="N55" s="385">
        <v>0</v>
      </c>
    </row>
    <row r="56" spans="1:14">
      <c r="A56" s="376" t="s">
        <v>495</v>
      </c>
      <c r="B56" s="393">
        <v>36</v>
      </c>
      <c r="C56" s="385">
        <f t="shared" si="6"/>
        <v>41627930.504417673</v>
      </c>
      <c r="D56" s="385">
        <v>40876485.334417671</v>
      </c>
      <c r="E56" s="394"/>
      <c r="F56" s="407" t="s">
        <v>496</v>
      </c>
      <c r="G56" s="379" t="s">
        <v>497</v>
      </c>
      <c r="H56" s="394"/>
      <c r="I56" s="385">
        <v>40322831.299999997</v>
      </c>
      <c r="J56" s="385">
        <v>754021.33</v>
      </c>
      <c r="K56" s="385">
        <v>1161859.5899999999</v>
      </c>
      <c r="L56" s="385">
        <v>703785.66999999993</v>
      </c>
      <c r="M56" s="385">
        <v>17522.52</v>
      </c>
      <c r="N56" s="385">
        <v>-1332089.9055823311</v>
      </c>
    </row>
    <row r="57" spans="1:14" ht="24">
      <c r="A57" s="405" t="s">
        <v>498</v>
      </c>
      <c r="B57" s="393"/>
      <c r="C57" s="385">
        <f t="shared" si="6"/>
        <v>0</v>
      </c>
      <c r="D57" s="385">
        <v>138945.19000000003</v>
      </c>
      <c r="E57" s="394">
        <v>-2.5132894515991211E-3</v>
      </c>
      <c r="F57" s="406" t="s">
        <v>499</v>
      </c>
      <c r="G57" s="391"/>
      <c r="H57" s="394"/>
      <c r="I57" s="385">
        <f>'[2]ΚΑΤΑΣΤΑΣΗ ΑΠΟΤΕΛΕΣΜΑΤΩΝ'!I55</f>
        <v>0</v>
      </c>
      <c r="J57" s="385">
        <f>'[2]ΚΑΤΑΣΤΑΣΗ ΑΠΟΤΕΛΕΣΜΑΤΩΝ'!J55</f>
        <v>0</v>
      </c>
      <c r="K57" s="385">
        <f>'[2]ΚΑΤΑΣΤΑΣΗ ΑΠΟΤΕΛΕΣΜΑΤΩΝ'!K55</f>
        <v>0</v>
      </c>
      <c r="L57" s="385">
        <f>'[2]ΚΑΤΑΣΤΑΣΗ ΑΠΟΤΕΛΕΣΜΑΤΩΝ'!L55</f>
        <v>0</v>
      </c>
      <c r="M57" s="385">
        <f>'[2]ΚΑΤΑΣΤΑΣΗ ΑΠΟΤΕΛΕΣΜΑΤΩΝ'!M55</f>
        <v>0</v>
      </c>
      <c r="N57" s="385">
        <v>0</v>
      </c>
    </row>
    <row r="58" spans="1:14">
      <c r="A58" s="376" t="s">
        <v>500</v>
      </c>
      <c r="B58" s="390"/>
      <c r="C58" s="385">
        <f t="shared" si="6"/>
        <v>317034190.11675042</v>
      </c>
      <c r="D58" s="385">
        <v>200388591.13702625</v>
      </c>
      <c r="E58" s="394"/>
      <c r="F58" s="395" t="s">
        <v>501</v>
      </c>
      <c r="G58" s="379" t="s">
        <v>502</v>
      </c>
      <c r="H58" s="394"/>
      <c r="I58" s="385">
        <v>296322028.42999995</v>
      </c>
      <c r="J58" s="385">
        <v>115355.90999999999</v>
      </c>
      <c r="K58" s="385">
        <v>9643530.8000000007</v>
      </c>
      <c r="L58" s="385">
        <v>3406052.4600000004</v>
      </c>
      <c r="M58" s="385">
        <v>255821.48</v>
      </c>
      <c r="N58" s="385">
        <v>7291401.0367504265</v>
      </c>
    </row>
    <row r="59" spans="1:14">
      <c r="A59" s="376" t="s">
        <v>503</v>
      </c>
      <c r="B59" s="390"/>
      <c r="C59" s="385">
        <f t="shared" si="6"/>
        <v>104543616.84365186</v>
      </c>
      <c r="D59" s="385">
        <v>170060441.21251473</v>
      </c>
      <c r="E59" s="394"/>
      <c r="F59" s="395" t="s">
        <v>504</v>
      </c>
      <c r="G59" s="379" t="s">
        <v>505</v>
      </c>
      <c r="H59" s="394"/>
      <c r="I59" s="385">
        <f>'[2]ΚΑΤΑΣΤΑΣΗ ΑΠΟΤΕΛΕΣΜΑΤΩΝ'!I40</f>
        <v>100618042.23999996</v>
      </c>
      <c r="J59" s="385">
        <f>'[2]ΚΑΤΑΣΤΑΣΗ ΑΠΟΤΕΛΕΣΜΑΤΩΝ'!J40</f>
        <v>-2377.6</v>
      </c>
      <c r="K59" s="385">
        <f>'[2]ΚΑΤΑΣΤΑΣΗ ΑΠΟΤΕΛΕΣΜΑΤΩΝ'!K40</f>
        <v>2209161.64</v>
      </c>
      <c r="L59" s="385">
        <f>'[2]ΚΑΤΑΣΤΑΣΗ ΑΠΟΤΕΛΕΣΜΑΤΩΝ'!L40</f>
        <v>1179284.1200000006</v>
      </c>
      <c r="M59" s="385">
        <f>'[2]ΚΑΤΑΣΤΑΣΗ ΑΠΟΤΕΛΕΣΜΑΤΩΝ'!M40</f>
        <v>646530.22000000044</v>
      </c>
      <c r="N59" s="385">
        <v>-107023.77634811107</v>
      </c>
    </row>
    <row r="60" spans="1:14" ht="24">
      <c r="A60" s="392" t="s">
        <v>506</v>
      </c>
      <c r="B60" s="390"/>
      <c r="C60" s="403">
        <f>SUM(C49:C59)</f>
        <v>999187358.98482001</v>
      </c>
      <c r="D60" s="403">
        <f>SUM(D49:D59)</f>
        <v>747124615.25395858</v>
      </c>
      <c r="E60" s="394"/>
      <c r="F60" s="397"/>
      <c r="G60" s="379"/>
      <c r="H60" s="378"/>
      <c r="I60" s="403">
        <f t="shared" ref="I60:N60" si="7">SUM(I49:I59)</f>
        <v>973244523.48999989</v>
      </c>
      <c r="J60" s="403">
        <f t="shared" si="7"/>
        <v>1308635.6399999999</v>
      </c>
      <c r="K60" s="403">
        <f t="shared" si="7"/>
        <v>23884852.030000001</v>
      </c>
      <c r="L60" s="403">
        <f t="shared" si="7"/>
        <v>5928427.6500000004</v>
      </c>
      <c r="M60" s="403">
        <f t="shared" si="7"/>
        <v>15919874.220000001</v>
      </c>
      <c r="N60" s="403">
        <f t="shared" si="7"/>
        <v>-21098954.045180012</v>
      </c>
    </row>
    <row r="61" spans="1:14">
      <c r="A61" s="376" t="s">
        <v>357</v>
      </c>
      <c r="B61" s="390"/>
      <c r="C61" s="385">
        <f>I61+J61+K61+L61+M61+N61</f>
        <v>39823.18712010717</v>
      </c>
      <c r="D61" s="385">
        <v>33542.836967927346</v>
      </c>
      <c r="E61" s="385"/>
      <c r="F61" s="395" t="s">
        <v>507</v>
      </c>
      <c r="G61" s="379" t="s">
        <v>508</v>
      </c>
      <c r="H61" s="394"/>
      <c r="I61" s="385">
        <v>0</v>
      </c>
      <c r="J61" s="385">
        <v>0</v>
      </c>
      <c r="K61" s="385">
        <v>0</v>
      </c>
      <c r="L61" s="385">
        <v>0</v>
      </c>
      <c r="M61" s="385">
        <v>0</v>
      </c>
      <c r="N61" s="385">
        <v>39823.18712010717</v>
      </c>
    </row>
    <row r="62" spans="1:14">
      <c r="A62" s="392" t="s">
        <v>509</v>
      </c>
      <c r="B62" s="390"/>
      <c r="C62" s="403">
        <f>C60+C61</f>
        <v>999227182.17194009</v>
      </c>
      <c r="D62" s="403">
        <f>D60+D61</f>
        <v>747158158.09092653</v>
      </c>
      <c r="E62" s="394"/>
      <c r="F62" s="397"/>
      <c r="G62" s="379"/>
      <c r="H62" s="394"/>
      <c r="I62" s="403">
        <f t="shared" ref="I62:N62" si="8">I60+I61</f>
        <v>973244523.48999989</v>
      </c>
      <c r="J62" s="403">
        <f t="shared" si="8"/>
        <v>1308635.6399999999</v>
      </c>
      <c r="K62" s="403">
        <f t="shared" si="8"/>
        <v>23884852.030000001</v>
      </c>
      <c r="L62" s="403">
        <f t="shared" si="8"/>
        <v>5928427.6500000004</v>
      </c>
      <c r="M62" s="403">
        <f t="shared" si="8"/>
        <v>15919874.220000001</v>
      </c>
      <c r="N62" s="403">
        <f t="shared" si="8"/>
        <v>-21059130.858059905</v>
      </c>
    </row>
    <row r="63" spans="1:14">
      <c r="A63" s="376"/>
      <c r="B63" s="390"/>
      <c r="C63" s="385"/>
      <c r="D63" s="385"/>
      <c r="E63" s="385"/>
      <c r="F63" s="397"/>
      <c r="G63" s="379"/>
      <c r="H63" s="378"/>
      <c r="I63" s="385"/>
      <c r="J63" s="385"/>
      <c r="K63" s="385"/>
      <c r="L63" s="385"/>
      <c r="M63" s="385"/>
      <c r="N63" s="385"/>
    </row>
    <row r="64" spans="1:14" ht="15.75" thickBot="1">
      <c r="A64" s="392" t="s">
        <v>510</v>
      </c>
      <c r="B64" s="390"/>
      <c r="C64" s="398">
        <f>C62+C46</f>
        <v>8675686334.8019295</v>
      </c>
      <c r="D64" s="398">
        <f>D62+D46</f>
        <v>7558435456.7009459</v>
      </c>
      <c r="E64" s="394"/>
      <c r="F64" s="397"/>
      <c r="G64" s="379"/>
      <c r="H64" s="378"/>
      <c r="I64" s="398">
        <f t="shared" ref="I64:N64" si="9">I46+I62</f>
        <v>8653630731.3799896</v>
      </c>
      <c r="J64" s="398">
        <f t="shared" si="9"/>
        <v>1360813.5899999999</v>
      </c>
      <c r="K64" s="398">
        <f t="shared" si="9"/>
        <v>261066570.86999997</v>
      </c>
      <c r="L64" s="398">
        <f t="shared" si="9"/>
        <v>8807735.4900000002</v>
      </c>
      <c r="M64" s="398">
        <f t="shared" si="9"/>
        <v>133773141.70000002</v>
      </c>
      <c r="N64" s="398">
        <f t="shared" si="9"/>
        <v>-382952658.22805995</v>
      </c>
    </row>
    <row r="65" spans="1:14" ht="15.75" thickTop="1">
      <c r="A65" s="376"/>
      <c r="B65" s="390"/>
      <c r="C65" s="408"/>
      <c r="D65" s="378"/>
      <c r="E65" s="394"/>
      <c r="F65" s="378"/>
      <c r="G65" s="379"/>
      <c r="H65" s="378"/>
      <c r="I65" s="378"/>
      <c r="J65" s="378"/>
      <c r="K65" s="408"/>
      <c r="L65" s="378"/>
      <c r="M65" s="408"/>
      <c r="N65" s="378"/>
    </row>
    <row r="66" spans="1:14">
      <c r="A66" s="409" t="s">
        <v>511</v>
      </c>
      <c r="B66" s="410"/>
      <c r="C66" s="411">
        <f>+C32-C64</f>
        <v>-2.460479736328125E-4</v>
      </c>
      <c r="D66" s="411">
        <f>+D32-D64</f>
        <v>4.1723251342773438E-3</v>
      </c>
      <c r="E66" s="394"/>
      <c r="F66" s="378"/>
      <c r="G66" s="379"/>
      <c r="H66" s="394"/>
      <c r="I66" s="411">
        <f t="shared" ref="I66:N66" si="10">+I32-I64</f>
        <v>1.79290771484375E-4</v>
      </c>
      <c r="J66" s="411">
        <f t="shared" si="10"/>
        <v>0</v>
      </c>
      <c r="K66" s="411">
        <f>+K32-K64</f>
        <v>0</v>
      </c>
      <c r="L66" s="411">
        <f t="shared" si="10"/>
        <v>0</v>
      </c>
      <c r="M66" s="411">
        <f t="shared" si="10"/>
        <v>0</v>
      </c>
      <c r="N66" s="411">
        <f t="shared" si="10"/>
        <v>-4.2551755905151367E-4</v>
      </c>
    </row>
    <row r="67" spans="1:14">
      <c r="A67" s="409" t="s">
        <v>512</v>
      </c>
      <c r="B67" s="410"/>
      <c r="C67" s="411">
        <f>'[2]ΚΑΤΑΣΤΑΣΗ ΑΠΟΤΕΛΕΣΜΑΤΩΝ'!C40-C59</f>
        <v>0</v>
      </c>
      <c r="D67" s="378"/>
      <c r="E67" s="378"/>
      <c r="F67" s="378"/>
      <c r="G67" s="378"/>
      <c r="H67" s="378"/>
      <c r="I67" s="411">
        <f>'[2]ΚΑΤΑΣΤΑΣΗ ΑΠΟΤΕΛΕΣΜΑΤΩΝ'!I40-I59</f>
        <v>0</v>
      </c>
      <c r="J67" s="411">
        <f>'[2]ΚΑΤΑΣΤΑΣΗ ΑΠΟΤΕΛΕΣΜΑΤΩΝ'!J40-J59</f>
        <v>0</v>
      </c>
      <c r="K67" s="411">
        <f>'[2]ΚΑΤΑΣΤΑΣΗ ΑΠΟΤΕΛΕΣΜΑΤΩΝ'!K40-K59</f>
        <v>0</v>
      </c>
      <c r="L67" s="411">
        <f>'[2]ΚΑΤΑΣΤΑΣΗ ΑΠΟΤΕΛΕΣΜΑΤΩΝ'!L40-L59</f>
        <v>0</v>
      </c>
      <c r="M67" s="411">
        <f>'[2]ΚΑΤΑΣΤΑΣΗ ΑΠΟΤΕΛΕΣΜΑΤΩΝ'!M40-M59</f>
        <v>0</v>
      </c>
      <c r="N67" s="411">
        <f>'[2]ΚΑΤΑΣΤΑΣΗ ΑΠΟΤΕΛΕΣΜΑΤΩΝ'!N40-N59</f>
        <v>-9.0221874415874481E-10</v>
      </c>
    </row>
    <row r="68" spans="1:14">
      <c r="A68" s="376"/>
      <c r="B68" s="390"/>
      <c r="C68" s="378"/>
      <c r="D68" s="378"/>
      <c r="E68" s="397"/>
      <c r="F68" s="378"/>
      <c r="G68" s="379"/>
      <c r="H68" s="378"/>
      <c r="I68" s="378"/>
      <c r="J68" s="378"/>
      <c r="K68" s="397"/>
      <c r="L68" s="378"/>
      <c r="M68" s="397"/>
      <c r="N68" s="378"/>
    </row>
    <row r="69" spans="1:14">
      <c r="A69" s="376"/>
      <c r="B69" s="378"/>
      <c r="C69" s="378"/>
      <c r="D69" s="385"/>
      <c r="E69" s="397"/>
      <c r="F69" s="378"/>
      <c r="G69" s="379"/>
      <c r="H69" s="378"/>
      <c r="I69" s="378"/>
      <c r="J69" s="378"/>
      <c r="K69" s="412"/>
      <c r="L69" s="378"/>
      <c r="M69" s="412"/>
      <c r="N69" s="378"/>
    </row>
  </sheetData>
  <hyperlinks>
    <hyperlink ref="B12" location="'16. ΤΑΜΕΙΟ ΚΑΙ ΚΑΤΑΘ  ΚΕΝΤΡ ΤΡ'!A1" display="16" xr:uid="{2632C5C8-8D80-48A8-9666-A6958AC5CB51}"/>
    <hyperlink ref="B13" location="'17. ΑΠΑΙΤ ΚΑΤΑ ΠΙΣΤ ΙΔΡΥΜ'!A1" display="17" xr:uid="{D0CD7178-4D3C-4656-B2C5-6FDD6D4E027F}"/>
    <hyperlink ref="B14" location="'18. ΧΑΡΤΟΦYΛΑΚΙΟ FVTPL'!A1" display="18" xr:uid="{5F5C4F5A-4227-43C7-BA1D-FC512B8FE4E4}"/>
    <hyperlink ref="B18" location="'21. ΧΑΡΤΟΦΥΛΑΚΙΟ FVTOCI'!A1" display="21" xr:uid="{F207699D-85EC-4AEA-8595-9B9641882BB8}"/>
    <hyperlink ref="B19" location="'22. ΤΙΤΛΟΙ ΣΤΟ ΑΠΟΣΒΕΣΜ.ΚΟΣΤΟΣ '!A1" display="22" xr:uid="{714AB09F-16AC-4BC2-8B05-51C45A1F4F93}"/>
    <hyperlink ref="B20" location="'22. ΤΙΤΛΟΙ ΣΤΟ ΑΠΟΣΒΕΣΜ.ΚΟΣΤΟΣ '!A1" display="22" xr:uid="{F06E0519-31BB-4975-8890-7438F9F98F93}"/>
    <hyperlink ref="B28" location="'31. ΛΟΙΠΑ ΣΤΟΙΧ. ΕΝΕΡΓ.'!A1" display="31" xr:uid="{E74DA480-3F56-4253-904E-12D914BCC10D}"/>
    <hyperlink ref="B29" location="'31. ΛΟΙΠΑ ΣΤΟΙΧ. ΕΝΕΡΓ.'!A1" display="31" xr:uid="{A6954CAD-54E0-45A4-9CAB-CB3BB154464D}"/>
    <hyperlink ref="B36" location="'33. ΥΠΟΧΡ. ΠΡΟΣ ΠΙΣΤ ΙΔΡΥΜΑΤΑ'!A1" display="33" xr:uid="{471E170F-F2D1-421C-AEAE-50DFB82A8098}"/>
    <hyperlink ref="B37" location="'34. ΥΠΟΧΡ. ΠΡΟΣ ΠΕΛΑΤΕΣ'!A1" display="34" xr:uid="{0758859D-DBC3-4F8B-8A7B-0229E889BA3E}"/>
    <hyperlink ref="B40" location="'26. ΔΙΚ.ΧΡΗΣΗΣ ΠΑΓ.&amp; ΥΠΟΧΡ.ΜΙΣΘ'!A1" display="26" xr:uid="{34E876DE-E783-4867-94EE-936A8DEDE7E0}"/>
    <hyperlink ref="B44" location="'37. ΛΟΙΠΕΣ ΥΠΟΧΡΕΩΣΕΙΣ'!A1" display="37" xr:uid="{2FCC6A82-C8C3-457C-9F40-5712B847F45A}"/>
    <hyperlink ref="B45" location="'38. ΠΡΟΒΛΕΨΕΙΣ-BS'!A1" display="38" xr:uid="{CFCEEBB5-EFAE-408F-BDF6-E32CC443B76B}"/>
    <hyperlink ref="B56" location="'41. ΑΠΟΘΕΜΑΤΙΚΑ'!A1" display="41" xr:uid="{CDE1D682-0CDB-46ED-B0EA-93B91B6664EF}"/>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AF948-9B7B-4552-8624-0EDB1A59EE4E}">
  <dimension ref="A1:O69"/>
  <sheetViews>
    <sheetView topLeftCell="A16" zoomScale="80" zoomScaleNormal="80" workbookViewId="0">
      <selection activeCell="D37" sqref="D37"/>
    </sheetView>
  </sheetViews>
  <sheetFormatPr defaultColWidth="62.140625" defaultRowHeight="15" outlineLevelCol="1"/>
  <cols>
    <col min="1" max="1" width="62.140625" style="337"/>
    <col min="2" max="2" width="16.42578125" style="337" customWidth="1"/>
    <col min="3" max="3" width="17.7109375" style="337" customWidth="1"/>
    <col min="4" max="4" width="18.7109375" style="337" customWidth="1"/>
    <col min="5" max="5" width="19.7109375" style="337" customWidth="1" outlineLevel="1"/>
    <col min="6" max="6" width="20.7109375" style="337" customWidth="1"/>
    <col min="7" max="7" width="15.140625" style="337" customWidth="1" outlineLevel="1"/>
    <col min="8" max="8" width="16.85546875" style="337" customWidth="1" outlineLevel="1"/>
    <col min="9" max="9" width="15.5703125" style="337" customWidth="1" outlineLevel="1"/>
    <col min="10" max="10" width="13.140625" style="337" customWidth="1" outlineLevel="1"/>
    <col min="11" max="11" width="17.5703125" style="337" customWidth="1" outlineLevel="1"/>
    <col min="12" max="12" width="15.42578125" style="337" customWidth="1" outlineLevel="1"/>
    <col min="13" max="13" width="17" style="337" customWidth="1" outlineLevel="1"/>
    <col min="14" max="14" width="20.42578125" style="337" customWidth="1" outlineLevel="1"/>
    <col min="15" max="15" width="17.28515625" style="335" customWidth="1" outlineLevel="1"/>
    <col min="16" max="16384" width="62.140625" style="337"/>
  </cols>
  <sheetData>
    <row r="1" spans="1:15">
      <c r="A1" s="376"/>
      <c r="B1" s="377"/>
      <c r="C1" s="377"/>
      <c r="D1" s="378"/>
      <c r="E1" s="377"/>
      <c r="F1" s="378"/>
      <c r="G1" s="379"/>
      <c r="H1" s="378"/>
      <c r="I1" s="378"/>
      <c r="J1" s="378"/>
      <c r="K1" s="377"/>
      <c r="L1" s="377"/>
      <c r="M1" s="378"/>
      <c r="N1" s="378"/>
    </row>
    <row r="2" spans="1:15">
      <c r="A2" s="380"/>
      <c r="B2" s="377"/>
      <c r="C2" s="377"/>
      <c r="D2" s="378"/>
      <c r="E2" s="377"/>
      <c r="F2" s="378"/>
      <c r="G2" s="379"/>
      <c r="H2" s="381" t="s">
        <v>377</v>
      </c>
      <c r="J2" s="382">
        <v>1</v>
      </c>
      <c r="K2" s="382">
        <v>1</v>
      </c>
      <c r="L2" s="382">
        <v>0.99439999999999995</v>
      </c>
      <c r="M2" s="382">
        <v>1</v>
      </c>
      <c r="N2" s="378"/>
    </row>
    <row r="3" spans="1:15">
      <c r="A3" s="380"/>
      <c r="B3" s="377"/>
      <c r="C3" s="377"/>
      <c r="D3" s="378"/>
      <c r="E3" s="377"/>
      <c r="F3" s="378"/>
      <c r="G3" s="379"/>
      <c r="H3" s="381" t="s">
        <v>378</v>
      </c>
      <c r="J3" s="382">
        <v>0</v>
      </c>
      <c r="K3" s="382">
        <v>0</v>
      </c>
      <c r="L3" s="382">
        <v>0</v>
      </c>
      <c r="M3" s="382">
        <v>0</v>
      </c>
      <c r="N3" s="378"/>
    </row>
    <row r="4" spans="1:15">
      <c r="A4" s="380"/>
      <c r="B4" s="377"/>
      <c r="C4" s="377"/>
      <c r="D4" s="378"/>
      <c r="E4" s="377"/>
      <c r="F4" s="378"/>
      <c r="G4" s="379"/>
      <c r="H4" s="378"/>
      <c r="I4" s="378"/>
      <c r="J4" s="383">
        <v>1</v>
      </c>
      <c r="K4" s="383">
        <v>1</v>
      </c>
      <c r="L4" s="383">
        <v>0.99439999999999995</v>
      </c>
      <c r="M4" s="383">
        <v>1</v>
      </c>
      <c r="N4" s="378"/>
    </row>
    <row r="5" spans="1:15">
      <c r="A5" s="380"/>
      <c r="B5" s="377"/>
      <c r="C5" s="377"/>
      <c r="D5" s="378"/>
      <c r="E5" s="377"/>
      <c r="F5" s="378"/>
      <c r="G5" s="379"/>
      <c r="H5" s="378"/>
      <c r="I5" s="378"/>
      <c r="J5" s="378"/>
      <c r="K5" s="378"/>
      <c r="L5" s="378"/>
      <c r="M5" s="378"/>
      <c r="N5" s="378"/>
    </row>
    <row r="6" spans="1:15">
      <c r="B6" s="377"/>
      <c r="C6" s="377"/>
      <c r="D6" s="378"/>
      <c r="E6" s="377"/>
      <c r="F6" s="378"/>
      <c r="G6" s="379"/>
      <c r="H6" s="378"/>
      <c r="I6" s="381" t="s">
        <v>379</v>
      </c>
      <c r="J6" s="383">
        <v>0</v>
      </c>
      <c r="K6" s="383">
        <v>0</v>
      </c>
      <c r="L6" s="383">
        <v>5.6000000000000494E-3</v>
      </c>
      <c r="M6" s="383">
        <v>0</v>
      </c>
      <c r="N6" s="378"/>
    </row>
    <row r="7" spans="1:15">
      <c r="B7" s="377"/>
      <c r="C7" s="377"/>
      <c r="D7" s="378"/>
      <c r="E7" s="377"/>
      <c r="F7" s="378"/>
      <c r="G7" s="379"/>
      <c r="H7" s="378"/>
      <c r="I7" s="381"/>
      <c r="J7" s="383"/>
      <c r="K7" s="384"/>
      <c r="L7" s="383"/>
      <c r="M7" s="378"/>
      <c r="N7" s="385"/>
    </row>
    <row r="8" spans="1:15" ht="24.75" thickBot="1">
      <c r="A8" s="380" t="s">
        <v>380</v>
      </c>
      <c r="B8" s="377"/>
      <c r="C8" s="386" t="s">
        <v>286</v>
      </c>
      <c r="D8" s="378"/>
      <c r="E8" s="377"/>
      <c r="F8" s="378"/>
      <c r="G8" s="379"/>
      <c r="H8" s="378"/>
      <c r="I8" s="344" t="s">
        <v>287</v>
      </c>
      <c r="J8" s="344" t="s">
        <v>288</v>
      </c>
      <c r="K8" s="344" t="s">
        <v>289</v>
      </c>
      <c r="L8" s="344" t="s">
        <v>290</v>
      </c>
      <c r="M8" s="344" t="s">
        <v>291</v>
      </c>
      <c r="N8" s="344" t="s">
        <v>292</v>
      </c>
    </row>
    <row r="9" spans="1:15" ht="34.5" thickBot="1">
      <c r="A9" s="387" t="s">
        <v>381</v>
      </c>
      <c r="B9" s="377" t="s">
        <v>294</v>
      </c>
      <c r="C9" s="347" t="s">
        <v>382</v>
      </c>
      <c r="D9" s="388" t="s">
        <v>383</v>
      </c>
      <c r="E9" s="389"/>
      <c r="F9" s="350" t="s">
        <v>297</v>
      </c>
      <c r="G9" s="351" t="s">
        <v>298</v>
      </c>
      <c r="H9" s="351" t="s">
        <v>299</v>
      </c>
      <c r="I9" s="347" t="str">
        <f t="shared" ref="I9:N9" si="0">$C$9</f>
        <v>30/6/2026</v>
      </c>
      <c r="J9" s="347" t="str">
        <f t="shared" si="0"/>
        <v>30/6/2026</v>
      </c>
      <c r="K9" s="347" t="str">
        <f t="shared" si="0"/>
        <v>30/6/2026</v>
      </c>
      <c r="L9" s="347" t="str">
        <f t="shared" si="0"/>
        <v>30/6/2026</v>
      </c>
      <c r="M9" s="347" t="str">
        <f t="shared" si="0"/>
        <v>30/6/2026</v>
      </c>
      <c r="N9" s="347" t="str">
        <f t="shared" si="0"/>
        <v>30/6/2026</v>
      </c>
    </row>
    <row r="10" spans="1:15">
      <c r="A10" s="376"/>
      <c r="B10" s="390"/>
      <c r="C10" s="390"/>
      <c r="D10" s="378"/>
      <c r="E10" s="390"/>
      <c r="F10" s="378"/>
      <c r="G10" s="379"/>
      <c r="H10" s="378"/>
      <c r="I10" s="385"/>
      <c r="J10" s="385"/>
      <c r="K10" s="391"/>
      <c r="L10" s="385"/>
      <c r="M10" s="385"/>
      <c r="N10" s="385"/>
    </row>
    <row r="11" spans="1:15">
      <c r="A11" s="392" t="s">
        <v>384</v>
      </c>
      <c r="B11" s="390"/>
      <c r="C11" s="385"/>
      <c r="D11" s="378"/>
      <c r="E11" s="390"/>
      <c r="F11" s="378"/>
      <c r="G11" s="379"/>
      <c r="H11" s="378"/>
      <c r="I11" s="385"/>
      <c r="J11" s="385"/>
      <c r="K11" s="391"/>
      <c r="L11" s="385"/>
      <c r="M11" s="385"/>
      <c r="N11" s="385"/>
    </row>
    <row r="12" spans="1:15">
      <c r="A12" s="376" t="s">
        <v>385</v>
      </c>
      <c r="B12" s="393">
        <v>16</v>
      </c>
      <c r="C12" s="385">
        <f t="shared" ref="C12:C29" si="1">I12+J12+K12+L12+M12+N12</f>
        <v>890854112.31999993</v>
      </c>
      <c r="D12" s="385">
        <v>683840203.55999994</v>
      </c>
      <c r="E12" s="394"/>
      <c r="F12" s="395" t="s">
        <v>386</v>
      </c>
      <c r="G12" s="379" t="s">
        <v>387</v>
      </c>
      <c r="H12" s="394">
        <f>SUMIF([3]ΕΝΕΡΓΗΤΙΚΟ!A:A,G12,[3]ΕΝΕΡΓΗΤΙΚΟ!E:E)-C12</f>
        <v>0</v>
      </c>
      <c r="I12" s="385">
        <v>890852965.52999997</v>
      </c>
      <c r="J12" s="385">
        <v>4.53</v>
      </c>
      <c r="K12" s="385">
        <v>983.28</v>
      </c>
      <c r="L12" s="385">
        <v>158.97999999999999</v>
      </c>
      <c r="M12" s="385">
        <v>0</v>
      </c>
      <c r="N12" s="385">
        <v>0</v>
      </c>
    </row>
    <row r="13" spans="1:15">
      <c r="A13" s="376" t="s">
        <v>388</v>
      </c>
      <c r="B13" s="393">
        <v>17</v>
      </c>
      <c r="C13" s="385">
        <f t="shared" si="1"/>
        <v>475241559.98999989</v>
      </c>
      <c r="D13" s="385">
        <v>321025357.50000012</v>
      </c>
      <c r="E13" s="394"/>
      <c r="F13" s="395" t="s">
        <v>389</v>
      </c>
      <c r="G13" s="379" t="s">
        <v>390</v>
      </c>
      <c r="H13" s="394">
        <f>SUMIF([3]ΕΝΕΡΓΗΤΙΚΟ!A:A,G13,[3]ΕΝΕΡΓΗΤΙΚΟ!E:E)-C13</f>
        <v>0</v>
      </c>
      <c r="I13" s="385">
        <v>471345352.05999988</v>
      </c>
      <c r="J13" s="385">
        <v>1360809.03</v>
      </c>
      <c r="K13" s="385">
        <v>18282541.050000001</v>
      </c>
      <c r="L13" s="385">
        <v>5863594.9199999999</v>
      </c>
      <c r="M13" s="385">
        <v>69672.97</v>
      </c>
      <c r="N13" s="385">
        <v>-21680410.039999999</v>
      </c>
      <c r="O13" s="336"/>
    </row>
    <row r="14" spans="1:15" ht="24">
      <c r="A14" s="376" t="s">
        <v>391</v>
      </c>
      <c r="B14" s="393">
        <v>18</v>
      </c>
      <c r="C14" s="385">
        <f>I14+J14+K14+L14+M14+N14</f>
        <v>243225748.06999996</v>
      </c>
      <c r="D14" s="385">
        <v>304576950.16000015</v>
      </c>
      <c r="E14" s="394"/>
      <c r="F14" s="395" t="s">
        <v>392</v>
      </c>
      <c r="G14" s="379" t="s">
        <v>393</v>
      </c>
      <c r="H14" s="394">
        <f>SUMIF([3]ΕΝΕΡΓΗΤΙΚΟ!A:A,G14,[3]ΕΝΕΡΓΗΤΙΚΟ!E:E)-C14</f>
        <v>0</v>
      </c>
      <c r="I14" s="385">
        <v>241629508.06999996</v>
      </c>
      <c r="J14" s="385">
        <v>0</v>
      </c>
      <c r="K14" s="385">
        <v>0</v>
      </c>
      <c r="L14" s="385">
        <v>1596240</v>
      </c>
      <c r="M14" s="385">
        <v>0</v>
      </c>
      <c r="N14" s="385">
        <v>0</v>
      </c>
    </row>
    <row r="15" spans="1:15">
      <c r="A15" s="376" t="s">
        <v>394</v>
      </c>
      <c r="B15" s="393"/>
      <c r="C15" s="385">
        <f t="shared" si="1"/>
        <v>5683765.8599999994</v>
      </c>
      <c r="D15" s="385">
        <v>1136501.8999999999</v>
      </c>
      <c r="E15" s="394"/>
      <c r="F15" s="395" t="s">
        <v>395</v>
      </c>
      <c r="G15" s="379" t="s">
        <v>396</v>
      </c>
      <c r="H15" s="394">
        <f>SUMIF([3]ΕΝΕΡΓΗΤΙΚΟ!A:A,G15,[3]ΕΝΕΡΓΗΤΙΚΟ!E:E)-C15</f>
        <v>0</v>
      </c>
      <c r="I15" s="385">
        <v>5683765.8599999994</v>
      </c>
      <c r="J15" s="385">
        <v>0</v>
      </c>
      <c r="K15" s="385">
        <v>0</v>
      </c>
      <c r="L15" s="385">
        <v>0</v>
      </c>
      <c r="M15" s="385">
        <v>0</v>
      </c>
      <c r="N15" s="385">
        <v>0</v>
      </c>
    </row>
    <row r="16" spans="1:15">
      <c r="A16" s="376" t="s">
        <v>397</v>
      </c>
      <c r="B16" s="393"/>
      <c r="C16" s="385">
        <f t="shared" si="1"/>
        <v>5822545776.2601738</v>
      </c>
      <c r="D16" s="385">
        <v>5118016952.4803772</v>
      </c>
      <c r="E16" s="394"/>
      <c r="F16" s="395" t="s">
        <v>398</v>
      </c>
      <c r="G16" s="379" t="s">
        <v>399</v>
      </c>
      <c r="H16" s="394">
        <f>SUMIF([3]ΕΝΕΡΓΗΤΙΚΟ!A:A,G16,[3]ΕΝΕΡΓΗΤΙΚΟ!E:E)-C16</f>
        <v>-1.7642974853515625E-4</v>
      </c>
      <c r="I16" s="385">
        <v>5783812230.9601746</v>
      </c>
      <c r="J16" s="385">
        <v>0</v>
      </c>
      <c r="K16" s="385">
        <v>243294598.94000003</v>
      </c>
      <c r="L16" s="385">
        <v>0</v>
      </c>
      <c r="M16" s="385">
        <v>133353834.78</v>
      </c>
      <c r="N16" s="385">
        <v>-337914888.41999996</v>
      </c>
      <c r="O16" s="336"/>
    </row>
    <row r="17" spans="1:15" ht="24.75" customHeight="1">
      <c r="A17" s="376" t="s">
        <v>400</v>
      </c>
      <c r="B17" s="393"/>
      <c r="C17" s="385">
        <f t="shared" si="1"/>
        <v>-82081132.929869473</v>
      </c>
      <c r="D17" s="385">
        <v>-68255614.170517653</v>
      </c>
      <c r="E17" s="394">
        <v>4.6467499923892319E-3</v>
      </c>
      <c r="F17" s="395" t="s">
        <v>401</v>
      </c>
      <c r="G17" s="379" t="s">
        <v>402</v>
      </c>
      <c r="H17" s="394">
        <f>SUMIF([3]ΕΝΕΡΓΗΤΙΚΟ!A:A,G17,[3]ΕΝΕΡΓΗΤΙΚΟ!E:E)-C17</f>
        <v>0</v>
      </c>
      <c r="I17" s="385">
        <v>-81311744.779999986</v>
      </c>
      <c r="J17" s="385">
        <v>0</v>
      </c>
      <c r="K17" s="385">
        <v>-742321.59</v>
      </c>
      <c r="L17" s="385">
        <v>0</v>
      </c>
      <c r="M17" s="385">
        <v>-119501.56</v>
      </c>
      <c r="N17" s="385">
        <v>92435.000130519998</v>
      </c>
    </row>
    <row r="18" spans="1:15" ht="24">
      <c r="A18" s="376" t="s">
        <v>403</v>
      </c>
      <c r="B18" s="393">
        <v>21</v>
      </c>
      <c r="C18" s="385">
        <f t="shared" si="1"/>
        <v>151912897.97000006</v>
      </c>
      <c r="D18" s="385">
        <v>53842464.059999995</v>
      </c>
      <c r="E18" s="394"/>
      <c r="F18" s="395" t="s">
        <v>404</v>
      </c>
      <c r="G18" s="379" t="s">
        <v>405</v>
      </c>
      <c r="H18" s="394">
        <f>SUMIF([3]ΕΝΕΡΓΗΤΙΚΟ!A:A,G18,[3]ΕΝΕΡΓΗΤΙΚΟ!E:E)-C18</f>
        <v>0</v>
      </c>
      <c r="I18" s="385">
        <v>151912897.97000006</v>
      </c>
      <c r="J18" s="385">
        <v>0</v>
      </c>
      <c r="K18" s="385">
        <v>0</v>
      </c>
      <c r="L18" s="385">
        <v>0</v>
      </c>
      <c r="M18" s="385">
        <v>0</v>
      </c>
      <c r="N18" s="385">
        <v>0</v>
      </c>
    </row>
    <row r="19" spans="1:15">
      <c r="A19" s="376" t="s">
        <v>406</v>
      </c>
      <c r="B19" s="393">
        <v>22</v>
      </c>
      <c r="C19" s="385">
        <f t="shared" si="1"/>
        <v>926879360.38999999</v>
      </c>
      <c r="D19" s="385">
        <v>976192509.78999996</v>
      </c>
      <c r="E19" s="394"/>
      <c r="F19" s="395" t="s">
        <v>407</v>
      </c>
      <c r="G19" s="379" t="s">
        <v>408</v>
      </c>
      <c r="H19" s="394">
        <f>SUMIF([3]ΕΝΕΡΓΗΤΙΚΟ!A:A,G19,[3]ΕΝΕΡΓΗΤΙΚΟ!E:E)-C19</f>
        <v>0</v>
      </c>
      <c r="I19" s="385">
        <v>926879360.38999999</v>
      </c>
      <c r="J19" s="385">
        <v>0</v>
      </c>
      <c r="K19" s="385">
        <v>0</v>
      </c>
      <c r="L19" s="385">
        <v>0</v>
      </c>
      <c r="M19" s="385">
        <v>0</v>
      </c>
      <c r="N19" s="385">
        <v>0</v>
      </c>
    </row>
    <row r="20" spans="1:15" ht="24">
      <c r="A20" s="376" t="s">
        <v>409</v>
      </c>
      <c r="B20" s="393">
        <v>22</v>
      </c>
      <c r="C20" s="385">
        <f t="shared" si="1"/>
        <v>-1390967</v>
      </c>
      <c r="D20" s="385">
        <v>-1202315.47</v>
      </c>
      <c r="E20" s="394"/>
      <c r="F20" s="395" t="s">
        <v>410</v>
      </c>
      <c r="G20" s="379" t="s">
        <v>411</v>
      </c>
      <c r="H20" s="394">
        <f>SUMIF([3]ΕΝΕΡΓΗΤΙΚΟ!A:A,G20,[3]ΕΝΕΡΓΗΤΙΚΟ!E:E)-C20</f>
        <v>0</v>
      </c>
      <c r="I20" s="385">
        <v>-1390967</v>
      </c>
      <c r="J20" s="385">
        <v>0</v>
      </c>
      <c r="K20" s="385">
        <v>0</v>
      </c>
      <c r="L20" s="385">
        <v>0</v>
      </c>
      <c r="M20" s="385">
        <v>0</v>
      </c>
      <c r="N20" s="385">
        <v>0</v>
      </c>
    </row>
    <row r="21" spans="1:15">
      <c r="A21" s="376" t="s">
        <v>412</v>
      </c>
      <c r="B21" s="393"/>
      <c r="C21" s="385">
        <f t="shared" si="1"/>
        <v>9.9999979138374329E-3</v>
      </c>
      <c r="D21" s="385">
        <v>9.9999979138374329E-3</v>
      </c>
      <c r="E21" s="394"/>
      <c r="F21" s="395" t="s">
        <v>413</v>
      </c>
      <c r="G21" s="379" t="s">
        <v>414</v>
      </c>
      <c r="H21" s="394">
        <f>SUMIF([3]ΕΝΕΡΓΗΤΙΚΟ!A:A,G21,[3]ΕΝΕΡΓΗΤΙΚΟ!E:E)-C21</f>
        <v>0</v>
      </c>
      <c r="I21" s="385">
        <v>22977142.619999997</v>
      </c>
      <c r="J21" s="385">
        <v>0</v>
      </c>
      <c r="K21" s="385">
        <v>0</v>
      </c>
      <c r="L21" s="385">
        <v>0</v>
      </c>
      <c r="M21" s="385">
        <v>0</v>
      </c>
      <c r="N21" s="385">
        <v>-22977142.609999999</v>
      </c>
    </row>
    <row r="22" spans="1:15">
      <c r="A22" s="376" t="s">
        <v>415</v>
      </c>
      <c r="B22" s="393"/>
      <c r="C22" s="385">
        <f t="shared" si="1"/>
        <v>11260.580000000344</v>
      </c>
      <c r="D22" s="385">
        <v>11260.656452379226</v>
      </c>
      <c r="E22" s="394"/>
      <c r="F22" s="395" t="s">
        <v>416</v>
      </c>
      <c r="G22" s="379" t="s">
        <v>417</v>
      </c>
      <c r="H22" s="394">
        <f>SUMIF([3]ΕΝΕΡΓΗΤΙΚΟ!A:A,G22,[3]ΕΝΕΡΓΗΤΙΚΟ!E:E)-C22</f>
        <v>0</v>
      </c>
      <c r="I22" s="385">
        <v>11259.96</v>
      </c>
      <c r="J22" s="385">
        <v>0</v>
      </c>
      <c r="K22" s="385">
        <v>0</v>
      </c>
      <c r="L22" s="385">
        <v>0</v>
      </c>
      <c r="M22" s="385">
        <v>0</v>
      </c>
      <c r="N22" s="385">
        <v>0.62000000034458935</v>
      </c>
    </row>
    <row r="23" spans="1:15">
      <c r="A23" s="376" t="s">
        <v>418</v>
      </c>
      <c r="B23" s="393"/>
      <c r="C23" s="385">
        <f t="shared" si="1"/>
        <v>10181190.649999982</v>
      </c>
      <c r="D23" s="385">
        <v>10486894.109999962</v>
      </c>
      <c r="E23" s="394"/>
      <c r="F23" s="395" t="s">
        <v>419</v>
      </c>
      <c r="G23" s="379" t="s">
        <v>420</v>
      </c>
      <c r="H23" s="394">
        <f>SUMIF([3]ΕΝΕΡΓΗΤΙΚΟ!A:A,G23,[3]ΕΝΕΡΓΗΤΙΚΟ!E:E)-C23</f>
        <v>0</v>
      </c>
      <c r="I23" s="385">
        <v>10124735.929999983</v>
      </c>
      <c r="J23" s="385">
        <v>9.9999999999909051E-3</v>
      </c>
      <c r="K23" s="385">
        <v>29021.859999999993</v>
      </c>
      <c r="L23" s="385">
        <v>27432.849999999995</v>
      </c>
      <c r="M23" s="385">
        <v>0</v>
      </c>
      <c r="N23" s="385">
        <v>0</v>
      </c>
    </row>
    <row r="24" spans="1:15">
      <c r="A24" s="376" t="s">
        <v>421</v>
      </c>
      <c r="B24" s="393"/>
      <c r="C24" s="385">
        <f t="shared" si="1"/>
        <v>8112252.0699999956</v>
      </c>
      <c r="D24" s="385">
        <v>8521100.929999996</v>
      </c>
      <c r="E24" s="394"/>
      <c r="F24" s="395" t="s">
        <v>422</v>
      </c>
      <c r="G24" s="379" t="s">
        <v>423</v>
      </c>
      <c r="H24" s="394">
        <f>SUMIF([3]ΕΝΕΡΓΗΤΙΚΟ!A:A,G24,[3]ΕΝΕΡΓΗΤΙΚΟ!E:E)-C24-C25</f>
        <v>0</v>
      </c>
      <c r="I24" s="385">
        <v>7684486.2299999958</v>
      </c>
      <c r="J24" s="385">
        <v>1.999999999998181E-2</v>
      </c>
      <c r="K24" s="385">
        <v>70420.710000000006</v>
      </c>
      <c r="L24" s="385">
        <v>206314.29000000004</v>
      </c>
      <c r="M24" s="385">
        <v>151030.82</v>
      </c>
      <c r="N24" s="385">
        <v>0</v>
      </c>
      <c r="O24" s="355"/>
    </row>
    <row r="25" spans="1:15">
      <c r="A25" s="376" t="s">
        <v>424</v>
      </c>
      <c r="B25" s="393"/>
      <c r="C25" s="385">
        <f t="shared" si="1"/>
        <v>2358941.4377085487</v>
      </c>
      <c r="D25" s="385">
        <v>2513099.8867845763</v>
      </c>
      <c r="E25" s="394"/>
      <c r="F25" s="391" t="s">
        <v>425</v>
      </c>
      <c r="G25" s="379" t="s">
        <v>423</v>
      </c>
      <c r="H25" s="394"/>
      <c r="I25" s="385">
        <v>0</v>
      </c>
      <c r="J25" s="385">
        <v>0</v>
      </c>
      <c r="K25" s="385">
        <v>0</v>
      </c>
      <c r="L25" s="385">
        <v>0</v>
      </c>
      <c r="M25" s="385">
        <v>0</v>
      </c>
      <c r="N25" s="385">
        <v>2358941.4377085487</v>
      </c>
    </row>
    <row r="26" spans="1:15">
      <c r="A26" s="376" t="s">
        <v>426</v>
      </c>
      <c r="B26" s="393"/>
      <c r="C26" s="385">
        <f t="shared" si="1"/>
        <v>16547802.77</v>
      </c>
      <c r="D26" s="385">
        <v>18007958.859999999</v>
      </c>
      <c r="E26" s="394"/>
      <c r="F26" s="395" t="s">
        <v>427</v>
      </c>
      <c r="G26" s="379" t="s">
        <v>428</v>
      </c>
      <c r="H26" s="394">
        <f>SUMIF([3]ΕΝΕΡΓΗΤΙΚΟ!A:A,G26,[3]ΕΝΕΡΓΗΤΙΚΟ!E:E)-C26</f>
        <v>0</v>
      </c>
      <c r="I26" s="385">
        <v>16530514.449999999</v>
      </c>
      <c r="J26" s="385">
        <v>0</v>
      </c>
      <c r="K26" s="385">
        <v>121800.97999999998</v>
      </c>
      <c r="L26" s="385">
        <v>54118.909999999996</v>
      </c>
      <c r="M26" s="385">
        <v>52956.81</v>
      </c>
      <c r="N26" s="385">
        <v>-211588.38</v>
      </c>
      <c r="O26" s="336"/>
    </row>
    <row r="27" spans="1:15">
      <c r="A27" s="376" t="s">
        <v>429</v>
      </c>
      <c r="B27" s="393"/>
      <c r="C27" s="385">
        <f t="shared" si="1"/>
        <v>16160885.783675406</v>
      </c>
      <c r="D27" s="385">
        <v>14830111.632021278</v>
      </c>
      <c r="E27" s="394"/>
      <c r="F27" s="395" t="s">
        <v>430</v>
      </c>
      <c r="G27" s="379" t="s">
        <v>431</v>
      </c>
      <c r="H27" s="394">
        <f>SUMIF([3]ΕΝΕΡΓΗΤΙΚΟ!A:A,G27,[3]ΕΝΕΡΓΗΤΙΚΟ!E:E)-C27</f>
        <v>0</v>
      </c>
      <c r="I27" s="385">
        <v>17687636.609999999</v>
      </c>
      <c r="J27" s="385">
        <v>0</v>
      </c>
      <c r="K27" s="385">
        <v>0</v>
      </c>
      <c r="L27" s="385">
        <v>-2944.5200000000004</v>
      </c>
      <c r="M27" s="385">
        <v>0</v>
      </c>
      <c r="N27" s="385">
        <v>-1523806.3063245947</v>
      </c>
      <c r="O27" s="336"/>
    </row>
    <row r="28" spans="1:15">
      <c r="A28" s="376" t="s">
        <v>432</v>
      </c>
      <c r="B28" s="393">
        <v>28</v>
      </c>
      <c r="C28" s="385">
        <f t="shared" si="1"/>
        <v>189544488.32999569</v>
      </c>
      <c r="D28" s="385">
        <v>114993628.57000107</v>
      </c>
      <c r="E28" s="394"/>
      <c r="F28" s="395" t="s">
        <v>433</v>
      </c>
      <c r="G28" s="379" t="s">
        <v>434</v>
      </c>
      <c r="H28" s="394">
        <f>SUMIF([3]ΕΝΕΡΓΗΤΙΚΟ!A:A,G28,[3]ΕΝΕΡΓΗΤΙΚΟ!E:E)-C28</f>
        <v>4.2617321014404297E-6</v>
      </c>
      <c r="I28" s="385">
        <v>189303194.27999571</v>
      </c>
      <c r="J28" s="385">
        <v>0</v>
      </c>
      <c r="K28" s="385">
        <v>9525.64</v>
      </c>
      <c r="L28" s="385">
        <v>1062820.06</v>
      </c>
      <c r="M28" s="385">
        <v>265147.88</v>
      </c>
      <c r="N28" s="385">
        <v>-1096199.53</v>
      </c>
      <c r="O28" s="336"/>
    </row>
    <row r="29" spans="1:15">
      <c r="A29" s="376" t="s">
        <v>435</v>
      </c>
      <c r="B29" s="393">
        <v>28</v>
      </c>
      <c r="C29" s="385">
        <f t="shared" si="1"/>
        <v>-101607.76</v>
      </c>
      <c r="D29" s="385">
        <v>-101607.76</v>
      </c>
      <c r="E29" s="394"/>
      <c r="F29" s="395" t="s">
        <v>436</v>
      </c>
      <c r="G29" s="379" t="s">
        <v>437</v>
      </c>
      <c r="H29" s="394">
        <f>SUMIF([3]ΕΝΕΡΓΗΤΙΚΟ!A:A,G29,[3]ΕΝΕΡΓΗΤΙΚΟ!E:E)-C29</f>
        <v>0</v>
      </c>
      <c r="I29" s="385">
        <v>-101607.76</v>
      </c>
      <c r="J29" s="385">
        <v>0</v>
      </c>
      <c r="K29" s="385">
        <v>0</v>
      </c>
      <c r="L29" s="385">
        <v>0</v>
      </c>
      <c r="M29" s="385">
        <v>0</v>
      </c>
      <c r="N29" s="385">
        <v>0</v>
      </c>
    </row>
    <row r="30" spans="1:15">
      <c r="A30" s="376"/>
      <c r="B30" s="390"/>
      <c r="C30" s="396">
        <f>SUM(C12:C29)</f>
        <v>8675686334.8016834</v>
      </c>
      <c r="D30" s="396">
        <f>SUM(D12:D29)</f>
        <v>7558435456.7051182</v>
      </c>
      <c r="E30" s="394"/>
      <c r="F30" s="397"/>
      <c r="G30" s="379"/>
      <c r="H30" s="394"/>
      <c r="I30" s="396">
        <f t="shared" ref="I30:N30" si="2">SUM(I12:I29)</f>
        <v>8653630731.3801689</v>
      </c>
      <c r="J30" s="396">
        <f t="shared" si="2"/>
        <v>1360813.59</v>
      </c>
      <c r="K30" s="396">
        <f t="shared" si="2"/>
        <v>261066570.87000003</v>
      </c>
      <c r="L30" s="396">
        <f t="shared" si="2"/>
        <v>8807735.4900000002</v>
      </c>
      <c r="M30" s="396">
        <f t="shared" si="2"/>
        <v>133773141.69999999</v>
      </c>
      <c r="N30" s="396">
        <f t="shared" si="2"/>
        <v>-382952658.22848547</v>
      </c>
    </row>
    <row r="31" spans="1:15">
      <c r="A31" s="376" t="s">
        <v>438</v>
      </c>
      <c r="B31" s="390"/>
      <c r="C31" s="385">
        <f>I31+J31+K31+L31+M31+N31</f>
        <v>0</v>
      </c>
      <c r="D31" s="385"/>
      <c r="E31" s="385"/>
      <c r="F31" s="391" t="s">
        <v>439</v>
      </c>
      <c r="G31" s="379"/>
      <c r="H31" s="394"/>
      <c r="I31" s="385">
        <v>0</v>
      </c>
      <c r="J31" s="385">
        <v>0</v>
      </c>
      <c r="K31" s="385">
        <v>0</v>
      </c>
      <c r="L31" s="385">
        <v>0</v>
      </c>
      <c r="M31" s="385">
        <v>0</v>
      </c>
      <c r="N31" s="385">
        <v>0</v>
      </c>
    </row>
    <row r="32" spans="1:15" ht="15.75" thickBot="1">
      <c r="A32" s="392" t="s">
        <v>440</v>
      </c>
      <c r="B32" s="390"/>
      <c r="C32" s="398">
        <f>C30+C31</f>
        <v>8675686334.8016834</v>
      </c>
      <c r="D32" s="398">
        <f>D30+D31</f>
        <v>7558435456.7051182</v>
      </c>
      <c r="E32" s="394"/>
      <c r="F32" s="397"/>
      <c r="G32" s="379"/>
      <c r="H32" s="385"/>
      <c r="I32" s="398">
        <f t="shared" ref="I32:N32" si="3">I30+I31</f>
        <v>8653630731.3801689</v>
      </c>
      <c r="J32" s="398">
        <f t="shared" si="3"/>
        <v>1360813.59</v>
      </c>
      <c r="K32" s="398">
        <f t="shared" si="3"/>
        <v>261066570.87000003</v>
      </c>
      <c r="L32" s="398">
        <f t="shared" si="3"/>
        <v>8807735.4900000002</v>
      </c>
      <c r="M32" s="398">
        <f t="shared" si="3"/>
        <v>133773141.69999999</v>
      </c>
      <c r="N32" s="398">
        <f t="shared" si="3"/>
        <v>-382952658.22848547</v>
      </c>
    </row>
    <row r="33" spans="1:15" ht="15.75" thickTop="1">
      <c r="A33" s="376"/>
      <c r="B33" s="390"/>
      <c r="C33" s="385"/>
      <c r="D33" s="385"/>
      <c r="E33" s="385"/>
      <c r="F33" s="397"/>
      <c r="G33" s="379"/>
      <c r="H33" s="385"/>
      <c r="I33" s="385"/>
      <c r="J33" s="385"/>
      <c r="K33" s="385"/>
      <c r="L33" s="385"/>
      <c r="M33" s="385"/>
      <c r="N33" s="385"/>
    </row>
    <row r="34" spans="1:15">
      <c r="A34" s="392" t="s">
        <v>441</v>
      </c>
      <c r="B34" s="390"/>
      <c r="C34" s="385"/>
      <c r="D34" s="385"/>
      <c r="E34" s="385"/>
      <c r="F34" s="397"/>
      <c r="G34" s="378"/>
      <c r="H34" s="378"/>
      <c r="I34" s="385"/>
      <c r="J34" s="385"/>
      <c r="K34" s="385"/>
      <c r="L34" s="385"/>
      <c r="M34" s="385"/>
      <c r="N34" s="385"/>
    </row>
    <row r="35" spans="1:15">
      <c r="A35" s="376" t="s">
        <v>442</v>
      </c>
      <c r="B35" s="393"/>
      <c r="C35" s="385">
        <f t="shared" ref="C35:C45" si="4">I35+J35+K35+L35+M35+N35</f>
        <v>0</v>
      </c>
      <c r="D35" s="385">
        <v>0</v>
      </c>
      <c r="E35" s="394"/>
      <c r="F35" s="395" t="s">
        <v>443</v>
      </c>
      <c r="G35" s="379" t="s">
        <v>444</v>
      </c>
      <c r="H35" s="394">
        <f>SUMIF([3]ΠΑΘΗΤΙΚΟ!A:A,G35,[3]ΠΑΘΗΤΙΚΟ!E:E)-C35</f>
        <v>0</v>
      </c>
      <c r="I35" s="385">
        <v>0</v>
      </c>
      <c r="J35" s="385">
        <v>0</v>
      </c>
      <c r="K35" s="385">
        <v>0</v>
      </c>
      <c r="L35" s="385">
        <v>0</v>
      </c>
      <c r="M35" s="385">
        <v>0</v>
      </c>
      <c r="N35" s="385">
        <v>0</v>
      </c>
    </row>
    <row r="36" spans="1:15">
      <c r="A36" s="376" t="s">
        <v>445</v>
      </c>
      <c r="B36" s="393">
        <v>29</v>
      </c>
      <c r="C36" s="385">
        <f t="shared" si="4"/>
        <v>299324587.33999997</v>
      </c>
      <c r="D36" s="385">
        <v>281340279.09000003</v>
      </c>
      <c r="E36" s="394"/>
      <c r="F36" s="395" t="s">
        <v>446</v>
      </c>
      <c r="G36" s="379" t="s">
        <v>447</v>
      </c>
      <c r="H36" s="394">
        <f>SUMIF([3]ΠΑΘΗΤΙΚΟ!A:A,G36,[3]ΠΑΘΗΤΙΚΟ!E:E)-C36</f>
        <v>0</v>
      </c>
      <c r="I36" s="385">
        <v>299324906.91000003</v>
      </c>
      <c r="J36" s="385">
        <v>0</v>
      </c>
      <c r="K36" s="385">
        <v>220911121.91999999</v>
      </c>
      <c r="L36" s="385">
        <v>0</v>
      </c>
      <c r="M36" s="385">
        <v>117003446.93000001</v>
      </c>
      <c r="N36" s="385">
        <v>-337914888.42000002</v>
      </c>
    </row>
    <row r="37" spans="1:15">
      <c r="A37" s="376" t="s">
        <v>448</v>
      </c>
      <c r="B37" s="393">
        <v>30</v>
      </c>
      <c r="C37" s="385">
        <f t="shared" si="4"/>
        <v>7108088716.0699902</v>
      </c>
      <c r="D37" s="385">
        <v>6298579595.6800203</v>
      </c>
      <c r="E37" s="399"/>
      <c r="F37" s="395" t="s">
        <v>449</v>
      </c>
      <c r="G37" s="379" t="s">
        <v>450</v>
      </c>
      <c r="H37" s="394">
        <f>SUMIF([3]ΠΑΘΗΤΙΚΟ!A:A,G37,[3]ΠΑΘΗΤΙΚΟ!E:E)-C37</f>
        <v>0</v>
      </c>
      <c r="I37" s="385">
        <v>7116303636.18999</v>
      </c>
      <c r="J37" s="385">
        <v>0</v>
      </c>
      <c r="K37" s="385">
        <v>13465489.92</v>
      </c>
      <c r="L37" s="385">
        <v>0</v>
      </c>
      <c r="M37" s="385">
        <v>0</v>
      </c>
      <c r="N37" s="385">
        <v>-21680410.039999999</v>
      </c>
    </row>
    <row r="38" spans="1:15">
      <c r="A38" s="376" t="s">
        <v>394</v>
      </c>
      <c r="B38" s="393"/>
      <c r="C38" s="385">
        <f t="shared" si="4"/>
        <v>5889700.4999999991</v>
      </c>
      <c r="D38" s="385">
        <v>5622349.4099999992</v>
      </c>
      <c r="E38" s="394"/>
      <c r="F38" s="391" t="s">
        <v>451</v>
      </c>
      <c r="G38" s="379" t="s">
        <v>452</v>
      </c>
      <c r="H38" s="394">
        <f>SUMIF([3]ΠΑΘΗΤΙΚΟ!A:A,G38,[3]ΠΑΘΗΤΙΚΟ!E:E)-C38</f>
        <v>0</v>
      </c>
      <c r="I38" s="385">
        <v>5889700.4999999991</v>
      </c>
      <c r="J38" s="385">
        <v>0</v>
      </c>
      <c r="K38" s="385">
        <v>0</v>
      </c>
      <c r="L38" s="385">
        <v>0</v>
      </c>
      <c r="M38" s="385">
        <v>0</v>
      </c>
      <c r="N38" s="385">
        <v>0</v>
      </c>
    </row>
    <row r="39" spans="1:15">
      <c r="A39" s="400" t="s">
        <v>453</v>
      </c>
      <c r="B39" s="393"/>
      <c r="C39" s="385">
        <f t="shared" si="4"/>
        <v>155009642.5</v>
      </c>
      <c r="D39" s="385">
        <v>150775762.53</v>
      </c>
      <c r="E39" s="394"/>
      <c r="F39" s="395" t="s">
        <v>454</v>
      </c>
      <c r="G39" s="391" t="s">
        <v>454</v>
      </c>
      <c r="H39" s="394">
        <f>SUMIF([3]ΠΑΘΗΤΙΚΟ!A:A,G39,[3]ΠΑΘΗΤΙΚΟ!E:E)-C39</f>
        <v>0</v>
      </c>
      <c r="I39" s="385">
        <v>155009642.5</v>
      </c>
      <c r="J39" s="385">
        <v>0</v>
      </c>
      <c r="K39" s="385">
        <v>0</v>
      </c>
      <c r="L39" s="385">
        <v>0</v>
      </c>
      <c r="M39" s="385">
        <v>0</v>
      </c>
      <c r="N39" s="385">
        <v>0</v>
      </c>
    </row>
    <row r="40" spans="1:15">
      <c r="A40" s="376" t="s">
        <v>455</v>
      </c>
      <c r="B40" s="393">
        <v>26</v>
      </c>
      <c r="C40" s="385">
        <f t="shared" si="4"/>
        <v>18573457.830000002</v>
      </c>
      <c r="D40" s="385">
        <v>19958933.310000002</v>
      </c>
      <c r="E40" s="394"/>
      <c r="F40" s="395" t="s">
        <v>456</v>
      </c>
      <c r="G40" s="379" t="s">
        <v>457</v>
      </c>
      <c r="H40" s="394">
        <f>SUMIF([3]ΠΑΘΗΤΙΚΟ!A:A,G40,[3]ΠΑΘΗΤΙΚΟ!E:E)-C40</f>
        <v>0</v>
      </c>
      <c r="I40" s="385">
        <v>18556707.890000001</v>
      </c>
      <c r="J40" s="385">
        <v>0</v>
      </c>
      <c r="K40" s="385">
        <v>118453.54</v>
      </c>
      <c r="L40" s="385">
        <v>61505.03</v>
      </c>
      <c r="M40" s="385">
        <v>52112.68</v>
      </c>
      <c r="N40" s="385">
        <v>-215321.31</v>
      </c>
    </row>
    <row r="41" spans="1:15">
      <c r="A41" s="376" t="s">
        <v>458</v>
      </c>
      <c r="B41" s="390"/>
      <c r="C41" s="397">
        <f>I41+J41+K41+L41+M41+N41</f>
        <v>0</v>
      </c>
      <c r="D41" s="385">
        <v>0</v>
      </c>
      <c r="E41" s="401" t="str">
        <f>IF(ROUND(C41,2)&lt;&gt;0,"CHECK DT","OK")</f>
        <v>OK</v>
      </c>
      <c r="F41" s="395" t="s">
        <v>459</v>
      </c>
      <c r="G41" s="379" t="s">
        <v>460</v>
      </c>
      <c r="H41" s="394">
        <f>SUMIF([3]ΠΑΘΗΤΙΚΟ!A:A,G41,[3]ΠΑΘΗΤΙΚΟ!E:E)-C41</f>
        <v>0</v>
      </c>
      <c r="I41" s="385">
        <v>0</v>
      </c>
      <c r="J41" s="385">
        <v>0</v>
      </c>
      <c r="K41" s="385">
        <v>710843.56</v>
      </c>
      <c r="L41" s="385">
        <v>0</v>
      </c>
      <c r="M41" s="385">
        <v>273659.93</v>
      </c>
      <c r="N41" s="385">
        <v>-984503.49</v>
      </c>
    </row>
    <row r="42" spans="1:15">
      <c r="A42" s="376" t="s">
        <v>461</v>
      </c>
      <c r="B42" s="393"/>
      <c r="C42" s="385">
        <f t="shared" si="4"/>
        <v>1211232.05</v>
      </c>
      <c r="D42" s="385">
        <v>1091527.0699999998</v>
      </c>
      <c r="E42" s="394"/>
      <c r="F42" s="395" t="s">
        <v>462</v>
      </c>
      <c r="G42" s="379" t="s">
        <v>463</v>
      </c>
      <c r="H42" s="394">
        <f>SUMIF([3]ΠΑΘΗΤΙΚΟ!A:A,G42,[3]ΠΑΘΗΤΙΚΟ!E:E)-C42</f>
        <v>0</v>
      </c>
      <c r="I42" s="385">
        <v>1134268.71</v>
      </c>
      <c r="J42" s="385">
        <v>0</v>
      </c>
      <c r="K42" s="385">
        <v>23129.35</v>
      </c>
      <c r="L42" s="385">
        <v>49344</v>
      </c>
      <c r="M42" s="385">
        <v>4489.99</v>
      </c>
      <c r="N42" s="385">
        <v>0</v>
      </c>
    </row>
    <row r="43" spans="1:15">
      <c r="A43" s="376" t="s">
        <v>464</v>
      </c>
      <c r="B43" s="390"/>
      <c r="C43" s="420">
        <f t="shared" si="4"/>
        <v>18042787.120000001</v>
      </c>
      <c r="D43" s="385">
        <v>3633930.5800000071</v>
      </c>
      <c r="E43" s="394"/>
      <c r="F43" s="395" t="s">
        <v>465</v>
      </c>
      <c r="G43" s="379" t="s">
        <v>466</v>
      </c>
      <c r="H43" s="394">
        <f>SUMIF([3]ΠΑΘΗΤΙΚΟ!A:A,G43,[3]ΠΑΘΗΤΙΚΟ!E:E)-C43</f>
        <v>0</v>
      </c>
      <c r="I43" s="420">
        <v>16503093.75</v>
      </c>
      <c r="J43" s="385">
        <v>40218.76</v>
      </c>
      <c r="K43" s="385">
        <v>703348.49</v>
      </c>
      <c r="L43" s="385">
        <v>796126.12</v>
      </c>
      <c r="M43" s="385">
        <v>0</v>
      </c>
      <c r="N43" s="385">
        <v>0</v>
      </c>
    </row>
    <row r="44" spans="1:15">
      <c r="A44" s="376" t="s">
        <v>467</v>
      </c>
      <c r="B44" s="393">
        <v>33</v>
      </c>
      <c r="C44" s="420">
        <f t="shared" si="4"/>
        <v>65380429.830000013</v>
      </c>
      <c r="D44" s="385">
        <v>45582126.69000002</v>
      </c>
      <c r="E44" s="394"/>
      <c r="F44" s="395" t="s">
        <v>468</v>
      </c>
      <c r="G44" s="379" t="s">
        <v>469</v>
      </c>
      <c r="H44" s="394">
        <f>SUMIF([3]ΠΑΘΗΤΙΚΟ!A:A,G44,[3]ΠΑΘΗΤΙΚΟ!E:E)-C44</f>
        <v>0</v>
      </c>
      <c r="I44" s="420">
        <v>62735652.040000014</v>
      </c>
      <c r="J44" s="385">
        <v>1959.2</v>
      </c>
      <c r="K44" s="385">
        <v>1249332.0599999987</v>
      </c>
      <c r="L44" s="385">
        <v>1972332.69</v>
      </c>
      <c r="M44" s="385">
        <v>519557.94999999995</v>
      </c>
      <c r="N44" s="385">
        <v>-1098404.1100000001</v>
      </c>
      <c r="O44" s="336"/>
    </row>
    <row r="45" spans="1:15" ht="17.25" customHeight="1">
      <c r="A45" s="376" t="s">
        <v>470</v>
      </c>
      <c r="B45" s="393">
        <v>34</v>
      </c>
      <c r="C45" s="385">
        <f t="shared" si="4"/>
        <v>5154597.0699999994</v>
      </c>
      <c r="D45" s="385">
        <v>4692794.25</v>
      </c>
      <c r="E45" s="394"/>
      <c r="F45" s="395" t="s">
        <v>471</v>
      </c>
      <c r="G45" s="379" t="s">
        <v>472</v>
      </c>
      <c r="H45" s="394">
        <f>SUMIF([3]ΠΑΘΗΤΙΚΟ!A:A,G45,[3]ΠΑΘΗΤΙΚΟ!E:E)-C45</f>
        <v>0</v>
      </c>
      <c r="I45" s="385">
        <v>5144597.0699999994</v>
      </c>
      <c r="J45" s="385">
        <v>10000</v>
      </c>
      <c r="K45" s="385">
        <v>0</v>
      </c>
      <c r="L45" s="385">
        <v>0</v>
      </c>
      <c r="M45" s="385">
        <v>0</v>
      </c>
      <c r="N45" s="385">
        <v>0</v>
      </c>
    </row>
    <row r="46" spans="1:15">
      <c r="A46" s="392" t="s">
        <v>473</v>
      </c>
      <c r="B46" s="390"/>
      <c r="C46" s="403">
        <f>SUM(C35:C45)</f>
        <v>7676675150.3099899</v>
      </c>
      <c r="D46" s="403">
        <f>SUM(D35:D45)</f>
        <v>6811277298.6100197</v>
      </c>
      <c r="E46" s="394"/>
      <c r="F46" s="397"/>
      <c r="G46" s="379"/>
      <c r="H46" s="378"/>
      <c r="I46" s="403">
        <f t="shared" ref="I46:N46" si="5">SUM(I35:I45)</f>
        <v>7680602205.5599899</v>
      </c>
      <c r="J46" s="403">
        <f t="shared" si="5"/>
        <v>52177.96</v>
      </c>
      <c r="K46" s="403">
        <f t="shared" si="5"/>
        <v>237181718.83999997</v>
      </c>
      <c r="L46" s="403">
        <f t="shared" si="5"/>
        <v>2879307.84</v>
      </c>
      <c r="M46" s="403">
        <f t="shared" si="5"/>
        <v>117853267.48000002</v>
      </c>
      <c r="N46" s="403">
        <f t="shared" si="5"/>
        <v>-361893527.37000006</v>
      </c>
    </row>
    <row r="47" spans="1:15">
      <c r="A47" s="376"/>
      <c r="B47" s="390"/>
      <c r="C47" s="385"/>
      <c r="D47" s="385"/>
      <c r="E47" s="385"/>
      <c r="F47" s="397"/>
      <c r="G47" s="379"/>
      <c r="H47" s="378"/>
      <c r="I47" s="385"/>
      <c r="J47" s="385"/>
      <c r="K47" s="385"/>
      <c r="L47" s="385"/>
      <c r="M47" s="385"/>
      <c r="N47" s="385"/>
    </row>
    <row r="48" spans="1:15">
      <c r="A48" s="392" t="s">
        <v>474</v>
      </c>
      <c r="B48" s="390"/>
      <c r="C48" s="385"/>
      <c r="D48" s="385"/>
      <c r="E48" s="385"/>
      <c r="F48" s="397"/>
      <c r="G48" s="379"/>
      <c r="H48" s="378"/>
      <c r="I48" s="385"/>
      <c r="J48" s="385"/>
      <c r="K48" s="385"/>
      <c r="L48" s="385"/>
      <c r="M48" s="385"/>
      <c r="N48" s="385"/>
    </row>
    <row r="49" spans="1:14">
      <c r="A49" s="376" t="s">
        <v>475</v>
      </c>
      <c r="B49" s="393"/>
      <c r="C49" s="385">
        <f t="shared" ref="C49:C59" si="6">I49+J49+K49+L49+M49+N49</f>
        <v>254520789.89999998</v>
      </c>
      <c r="D49" s="385">
        <v>254520789.89999998</v>
      </c>
      <c r="E49" s="394">
        <f>C49-I49</f>
        <v>0</v>
      </c>
      <c r="F49" s="395" t="s">
        <v>476</v>
      </c>
      <c r="G49" s="379" t="s">
        <v>477</v>
      </c>
      <c r="H49" s="394">
        <f>SUMIF([3]ΠΑΘΗΤΙΚΟ!A:A,G49,[3]ΠΑΘΗΤΙΚΟ!E:E)-C49</f>
        <v>0</v>
      </c>
      <c r="I49" s="385">
        <v>254520789.89999998</v>
      </c>
      <c r="J49" s="385">
        <v>441636</v>
      </c>
      <c r="K49" s="385">
        <v>10870300</v>
      </c>
      <c r="L49" s="385">
        <v>571540</v>
      </c>
      <c r="M49" s="385">
        <v>15000000</v>
      </c>
      <c r="N49" s="385">
        <v>-26883476</v>
      </c>
    </row>
    <row r="50" spans="1:14">
      <c r="A50" s="376" t="s">
        <v>478</v>
      </c>
      <c r="B50" s="393"/>
      <c r="C50" s="385">
        <f t="shared" si="6"/>
        <v>84114083.49000001</v>
      </c>
      <c r="D50" s="385">
        <v>84114083.49000001</v>
      </c>
      <c r="E50" s="394"/>
      <c r="F50" s="395" t="s">
        <v>479</v>
      </c>
      <c r="G50" s="379" t="s">
        <v>480</v>
      </c>
      <c r="H50" s="394">
        <f>SUMIF([3]ΠΑΘΗΤΙΚΟ!A:A,G50,[3]ΠΑΘΗΤΙΚΟ!E:E)-C50</f>
        <v>0</v>
      </c>
      <c r="I50" s="385">
        <v>84114083.49000001</v>
      </c>
      <c r="J50" s="385">
        <v>0</v>
      </c>
      <c r="K50" s="385">
        <v>0</v>
      </c>
      <c r="L50" s="385">
        <v>67765.399999999994</v>
      </c>
      <c r="M50" s="385">
        <v>0</v>
      </c>
      <c r="N50" s="385">
        <v>-67765.399999999994</v>
      </c>
    </row>
    <row r="51" spans="1:14">
      <c r="A51" s="376" t="s">
        <v>481</v>
      </c>
      <c r="B51" s="390"/>
      <c r="C51" s="385">
        <f t="shared" si="6"/>
        <v>0</v>
      </c>
      <c r="D51" s="385">
        <v>0</v>
      </c>
      <c r="E51" s="394"/>
      <c r="F51" s="395" t="s">
        <v>482</v>
      </c>
      <c r="G51" s="379" t="s">
        <v>483</v>
      </c>
      <c r="H51" s="394">
        <f>SUMIF([3]ΠΑΘΗΤΙΚΟ!A:A,G51,[3]ΠΑΘΗΤΙΚΟ!E:E)-C51</f>
        <v>0</v>
      </c>
      <c r="I51" s="385">
        <v>0</v>
      </c>
      <c r="J51" s="385">
        <v>0</v>
      </c>
      <c r="K51" s="385">
        <v>0</v>
      </c>
      <c r="L51" s="385">
        <v>0</v>
      </c>
      <c r="M51" s="385">
        <v>0</v>
      </c>
      <c r="N51" s="385">
        <v>0</v>
      </c>
    </row>
    <row r="52" spans="1:14">
      <c r="A52" s="376" t="s">
        <v>484</v>
      </c>
      <c r="B52" s="390"/>
      <c r="C52" s="385">
        <f>I52+J52+K52+L52+M52+N52</f>
        <v>200000000</v>
      </c>
      <c r="D52" s="385">
        <v>0</v>
      </c>
      <c r="E52" s="394"/>
      <c r="F52" s="391" t="s">
        <v>485</v>
      </c>
      <c r="G52" s="379" t="s">
        <v>486</v>
      </c>
      <c r="H52" s="394">
        <f>SUMIF([3]ΠΑΘΗΤΙΚΟ!A:A,G52,[3]ΠΑΘΗΤΙΚΟ!E:E)-C52</f>
        <v>0</v>
      </c>
      <c r="I52" s="421">
        <v>200000000</v>
      </c>
      <c r="J52" s="421">
        <v>0</v>
      </c>
      <c r="K52" s="421">
        <v>0</v>
      </c>
      <c r="L52" s="421">
        <v>0</v>
      </c>
      <c r="M52" s="421">
        <v>0</v>
      </c>
      <c r="N52" s="421">
        <v>0</v>
      </c>
    </row>
    <row r="53" spans="1:14">
      <c r="A53" s="376" t="s">
        <v>487</v>
      </c>
      <c r="B53" s="390"/>
      <c r="C53" s="385">
        <f t="shared" si="6"/>
        <v>-1239461.9099999997</v>
      </c>
      <c r="D53" s="385">
        <v>-1464363.42</v>
      </c>
      <c r="E53" s="394"/>
      <c r="F53" s="395" t="s">
        <v>488</v>
      </c>
      <c r="G53" s="379" t="s">
        <v>489</v>
      </c>
      <c r="H53" s="394">
        <f>SUMIF([3]ΠΑΘΗΤΙΚΟ!A:A,G53,[3]ΠΑΘΗΤΙΚΟ!E:E)-C53-C54</f>
        <v>-1.7462298274040222E-10</v>
      </c>
      <c r="I53" s="385">
        <v>-1239461.9099999997</v>
      </c>
      <c r="J53" s="385">
        <v>0</v>
      </c>
      <c r="K53" s="385">
        <v>0</v>
      </c>
      <c r="L53" s="385">
        <v>0</v>
      </c>
      <c r="M53" s="385">
        <v>0</v>
      </c>
      <c r="N53" s="385">
        <v>0</v>
      </c>
    </row>
    <row r="54" spans="1:14" ht="24">
      <c r="A54" s="405" t="s">
        <v>490</v>
      </c>
      <c r="B54" s="390"/>
      <c r="C54" s="385">
        <f t="shared" si="6"/>
        <v>104906.31</v>
      </c>
      <c r="D54" s="385">
        <v>224901.50999999998</v>
      </c>
      <c r="E54" s="394"/>
      <c r="F54" s="422" t="s">
        <v>491</v>
      </c>
      <c r="G54" s="391"/>
      <c r="H54" s="394"/>
      <c r="I54" s="385">
        <f>'[3]ΚΑΤΑΣΤΑΣΗ ΑΠΟΤΕΛΕΣΜΑΤΩΝ'!I51</f>
        <v>104906.31</v>
      </c>
      <c r="J54" s="385">
        <f>'[3]ΚΑΤΑΣΤΑΣΗ ΑΠΟΤΕΛΕΣΜΑΤΩΝ'!J51</f>
        <v>0</v>
      </c>
      <c r="K54" s="385">
        <f>'[3]ΚΑΤΑΣΤΑΣΗ ΑΠΟΤΕΛΕΣΜΑΤΩΝ'!K51</f>
        <v>0</v>
      </c>
      <c r="L54" s="385">
        <f>'[3]ΚΑΤΑΣΤΑΣΗ ΑΠΟΤΕΛΕΣΜΑΤΩΝ'!L51</f>
        <v>0</v>
      </c>
      <c r="M54" s="385">
        <f>'[3]ΚΑΤΑΣΤΑΣΗ ΑΠΟΤΕΛΕΣΜΑΤΩΝ'!M51</f>
        <v>0</v>
      </c>
      <c r="N54" s="385">
        <v>0</v>
      </c>
    </row>
    <row r="55" spans="1:14">
      <c r="A55" s="376" t="s">
        <v>492</v>
      </c>
      <c r="B55" s="390"/>
      <c r="C55" s="385">
        <f t="shared" si="6"/>
        <v>-1518696.27</v>
      </c>
      <c r="D55" s="385">
        <v>-1735259.1</v>
      </c>
      <c r="E55" s="394"/>
      <c r="F55" s="395" t="s">
        <v>493</v>
      </c>
      <c r="G55" s="379" t="s">
        <v>494</v>
      </c>
      <c r="H55" s="394">
        <f>SUMIF([3]ΠΑΘΗΤΙΚΟ!A:A,G55,[3]ΠΑΘΗΤΙΚΟ!E:E)-C55</f>
        <v>0</v>
      </c>
      <c r="I55" s="385">
        <v>-1518696.27</v>
      </c>
      <c r="J55" s="385">
        <v>0</v>
      </c>
      <c r="K55" s="385">
        <v>0</v>
      </c>
      <c r="L55" s="385">
        <v>0</v>
      </c>
      <c r="M55" s="385">
        <v>0</v>
      </c>
      <c r="N55" s="385">
        <v>0</v>
      </c>
    </row>
    <row r="56" spans="1:14">
      <c r="A56" s="376" t="s">
        <v>495</v>
      </c>
      <c r="B56" s="393">
        <v>36</v>
      </c>
      <c r="C56" s="385">
        <f t="shared" si="6"/>
        <v>41627930.504417673</v>
      </c>
      <c r="D56" s="385">
        <v>40876485.334417671</v>
      </c>
      <c r="E56" s="394"/>
      <c r="F56" s="395" t="s">
        <v>496</v>
      </c>
      <c r="G56" s="379" t="s">
        <v>497</v>
      </c>
      <c r="H56" s="394">
        <f>SUMIF([3]ΠΑΘΗΤΙΚΟ!A:A,G56,[3]ΠΑΘΗΤΙΚΟ!E:E)-C56-C57</f>
        <v>0</v>
      </c>
      <c r="I56" s="385">
        <v>40322831.299999997</v>
      </c>
      <c r="J56" s="385">
        <v>754021.33</v>
      </c>
      <c r="K56" s="385">
        <v>1161859.5899999999</v>
      </c>
      <c r="L56" s="385">
        <v>703785.66999999993</v>
      </c>
      <c r="M56" s="385">
        <v>17522.52</v>
      </c>
      <c r="N56" s="385">
        <v>-1332089.9055823311</v>
      </c>
    </row>
    <row r="57" spans="1:14" ht="24">
      <c r="A57" s="405" t="s">
        <v>498</v>
      </c>
      <c r="B57" s="393"/>
      <c r="C57" s="385">
        <f t="shared" si="6"/>
        <v>0</v>
      </c>
      <c r="D57" s="385">
        <v>138945.19000000003</v>
      </c>
      <c r="E57" s="394">
        <v>-2.5132894515991211E-3</v>
      </c>
      <c r="F57" s="422" t="s">
        <v>499</v>
      </c>
      <c r="G57" s="391"/>
      <c r="H57" s="394"/>
      <c r="I57" s="385">
        <f>'[3]ΚΑΤΑΣΤΑΣΗ ΑΠΟΤΕΛΕΣΜΑΤΩΝ'!I55</f>
        <v>0</v>
      </c>
      <c r="J57" s="385">
        <f>'[3]ΚΑΤΑΣΤΑΣΗ ΑΠΟΤΕΛΕΣΜΑΤΩΝ'!J55</f>
        <v>0</v>
      </c>
      <c r="K57" s="385">
        <f>'[3]ΚΑΤΑΣΤΑΣΗ ΑΠΟΤΕΛΕΣΜΑΤΩΝ'!K55</f>
        <v>0</v>
      </c>
      <c r="L57" s="385">
        <f>'[3]ΚΑΤΑΣΤΑΣΗ ΑΠΟΤΕΛΕΣΜΑΤΩΝ'!L55</f>
        <v>0</v>
      </c>
      <c r="M57" s="385">
        <f>'[3]ΚΑΤΑΣΤΑΣΗ ΑΠΟΤΕΛΕΣΜΑΤΩΝ'!M55</f>
        <v>0</v>
      </c>
      <c r="N57" s="385">
        <v>0</v>
      </c>
    </row>
    <row r="58" spans="1:14">
      <c r="A58" s="376" t="s">
        <v>500</v>
      </c>
      <c r="B58" s="390"/>
      <c r="C58" s="385">
        <f t="shared" si="6"/>
        <v>317034190.11675042</v>
      </c>
      <c r="D58" s="385">
        <v>200388591.13702625</v>
      </c>
      <c r="E58" s="394"/>
      <c r="F58" s="395" t="s">
        <v>501</v>
      </c>
      <c r="G58" s="379" t="s">
        <v>502</v>
      </c>
      <c r="H58" s="394">
        <f>SUMIF([3]ΠΑΘΗΤΙΚΟ!A:A,G58,[3]ΠΑΘΗΤΙΚΟ!E:E)-C58</f>
        <v>0</v>
      </c>
      <c r="I58" s="385">
        <v>296322028.42999995</v>
      </c>
      <c r="J58" s="385">
        <v>115355.90999999999</v>
      </c>
      <c r="K58" s="385">
        <v>9643530.8000000007</v>
      </c>
      <c r="L58" s="385">
        <v>3406052.4600000004</v>
      </c>
      <c r="M58" s="385">
        <v>255821.48</v>
      </c>
      <c r="N58" s="385">
        <v>7291401.0367504265</v>
      </c>
    </row>
    <row r="59" spans="1:14">
      <c r="A59" s="376" t="s">
        <v>503</v>
      </c>
      <c r="B59" s="390"/>
      <c r="C59" s="420">
        <f t="shared" si="6"/>
        <v>104327616.84365186</v>
      </c>
      <c r="D59" s="385">
        <v>170060441.21251473</v>
      </c>
      <c r="E59" s="394"/>
      <c r="F59" s="395" t="s">
        <v>504</v>
      </c>
      <c r="G59" s="379" t="s">
        <v>505</v>
      </c>
      <c r="H59" s="394">
        <f>SUMIF([3]ΠΑΘΗΤΙΚΟ!A:A,G59,[3]ΠΑΘΗΤΙΚΟ!E:E)-C59</f>
        <v>0</v>
      </c>
      <c r="I59" s="420">
        <f>'[3]ΚΑΤΑΣΤΑΣΗ ΑΠΟΤΕΛΕΣΜΑΤΩΝ'!I40</f>
        <v>100402042.23999996</v>
      </c>
      <c r="J59" s="385">
        <f>'[3]ΚΑΤΑΣΤΑΣΗ ΑΠΟΤΕΛΕΣΜΑΤΩΝ'!J40</f>
        <v>-2377.6</v>
      </c>
      <c r="K59" s="385">
        <f>'[3]ΚΑΤΑΣΤΑΣΗ ΑΠΟΤΕΛΕΣΜΑΤΩΝ'!K40</f>
        <v>2209161.64</v>
      </c>
      <c r="L59" s="385">
        <f>'[3]ΚΑΤΑΣΤΑΣΗ ΑΠΟΤΕΛΕΣΜΑΤΩΝ'!L40</f>
        <v>1179284.1200000006</v>
      </c>
      <c r="M59" s="385">
        <f>'[3]ΚΑΤΑΣΤΑΣΗ ΑΠΟΤΕΛΕΣΜΑΤΩΝ'!M40</f>
        <v>646530.22000000044</v>
      </c>
      <c r="N59" s="385">
        <v>-107023.77634811107</v>
      </c>
    </row>
    <row r="60" spans="1:14" ht="24">
      <c r="A60" s="392" t="s">
        <v>506</v>
      </c>
      <c r="B60" s="390"/>
      <c r="C60" s="403">
        <f>SUM(C49:C59)</f>
        <v>998971358.98482001</v>
      </c>
      <c r="D60" s="403">
        <f>SUM(D49:D59)</f>
        <v>747124615.25395858</v>
      </c>
      <c r="E60" s="394"/>
      <c r="F60" s="397"/>
      <c r="G60" s="379"/>
      <c r="H60" s="378"/>
      <c r="I60" s="403">
        <f t="shared" ref="I60:N60" si="7">SUM(I49:I59)</f>
        <v>973028523.48999989</v>
      </c>
      <c r="J60" s="403">
        <f t="shared" si="7"/>
        <v>1308635.6399999999</v>
      </c>
      <c r="K60" s="403">
        <f t="shared" si="7"/>
        <v>23884852.030000001</v>
      </c>
      <c r="L60" s="403">
        <f t="shared" si="7"/>
        <v>5928427.6500000004</v>
      </c>
      <c r="M60" s="403">
        <f t="shared" si="7"/>
        <v>15919874.220000001</v>
      </c>
      <c r="N60" s="403">
        <f t="shared" si="7"/>
        <v>-21098954.045180012</v>
      </c>
    </row>
    <row r="61" spans="1:14">
      <c r="A61" s="376" t="s">
        <v>357</v>
      </c>
      <c r="B61" s="390"/>
      <c r="C61" s="385">
        <f>I61+J61+K61+L61+M61+N61</f>
        <v>39823.18712010717</v>
      </c>
      <c r="D61" s="385">
        <v>33542.836967927346</v>
      </c>
      <c r="E61" s="385"/>
      <c r="F61" s="395" t="s">
        <v>507</v>
      </c>
      <c r="G61" s="379" t="s">
        <v>508</v>
      </c>
      <c r="H61" s="394">
        <f>SUMIF([3]ΠΑΘΗΤΙΚΟ!A:A,G61,[3]ΠΑΘΗΤΙΚΟ!E:E)-C61</f>
        <v>0</v>
      </c>
      <c r="I61" s="385">
        <v>0</v>
      </c>
      <c r="J61" s="385">
        <v>0</v>
      </c>
      <c r="K61" s="385">
        <v>0</v>
      </c>
      <c r="L61" s="385">
        <v>0</v>
      </c>
      <c r="M61" s="385">
        <v>0</v>
      </c>
      <c r="N61" s="385">
        <v>39823.18712010717</v>
      </c>
    </row>
    <row r="62" spans="1:14">
      <c r="A62" s="392" t="s">
        <v>509</v>
      </c>
      <c r="B62" s="390"/>
      <c r="C62" s="403">
        <f>C60+C61</f>
        <v>999011182.17194009</v>
      </c>
      <c r="D62" s="403">
        <f>D60+D61</f>
        <v>747158158.09092653</v>
      </c>
      <c r="E62" s="394"/>
      <c r="F62" s="397"/>
      <c r="G62" s="379"/>
      <c r="H62" s="394"/>
      <c r="I62" s="403">
        <f t="shared" ref="I62:N62" si="8">I60+I61</f>
        <v>973028523.48999989</v>
      </c>
      <c r="J62" s="403">
        <f t="shared" si="8"/>
        <v>1308635.6399999999</v>
      </c>
      <c r="K62" s="403">
        <f t="shared" si="8"/>
        <v>23884852.030000001</v>
      </c>
      <c r="L62" s="403">
        <f t="shared" si="8"/>
        <v>5928427.6500000004</v>
      </c>
      <c r="M62" s="403">
        <f t="shared" si="8"/>
        <v>15919874.220000001</v>
      </c>
      <c r="N62" s="403">
        <f t="shared" si="8"/>
        <v>-21059130.858059905</v>
      </c>
    </row>
    <row r="63" spans="1:14">
      <c r="A63" s="376"/>
      <c r="B63" s="390"/>
      <c r="C63" s="385"/>
      <c r="D63" s="385"/>
      <c r="E63" s="385"/>
      <c r="F63" s="397"/>
      <c r="G63" s="379"/>
      <c r="H63" s="378"/>
      <c r="I63" s="385"/>
      <c r="J63" s="385"/>
      <c r="K63" s="385"/>
      <c r="L63" s="385"/>
      <c r="M63" s="385"/>
      <c r="N63" s="385"/>
    </row>
    <row r="64" spans="1:14" ht="15.75" thickBot="1">
      <c r="A64" s="392" t="s">
        <v>510</v>
      </c>
      <c r="B64" s="390"/>
      <c r="C64" s="398">
        <f>C62+C46</f>
        <v>8675686332.4819298</v>
      </c>
      <c r="D64" s="398">
        <f>D62+D46</f>
        <v>7558435456.7009459</v>
      </c>
      <c r="E64" s="394"/>
      <c r="F64" s="397"/>
      <c r="G64" s="379"/>
      <c r="H64" s="378"/>
      <c r="I64" s="398">
        <f t="shared" ref="I64:N64" si="9">I46+I62</f>
        <v>8653630729.0499897</v>
      </c>
      <c r="J64" s="398">
        <f t="shared" si="9"/>
        <v>1360813.5999999999</v>
      </c>
      <c r="K64" s="398">
        <f t="shared" si="9"/>
        <v>261066570.86999997</v>
      </c>
      <c r="L64" s="398">
        <f t="shared" si="9"/>
        <v>8807735.4900000002</v>
      </c>
      <c r="M64" s="398">
        <f t="shared" si="9"/>
        <v>133773141.70000002</v>
      </c>
      <c r="N64" s="398">
        <f t="shared" si="9"/>
        <v>-382952658.22805995</v>
      </c>
    </row>
    <row r="65" spans="1:14" ht="15.75" thickTop="1">
      <c r="A65" s="376"/>
      <c r="B65" s="390"/>
      <c r="C65" s="408"/>
      <c r="D65" s="378"/>
      <c r="E65" s="394"/>
      <c r="F65" s="378"/>
      <c r="G65" s="379"/>
      <c r="H65" s="378"/>
      <c r="I65" s="378"/>
      <c r="J65" s="378"/>
      <c r="K65" s="408"/>
      <c r="L65" s="378"/>
      <c r="M65" s="408"/>
      <c r="N65" s="378"/>
    </row>
    <row r="66" spans="1:14">
      <c r="A66" s="409" t="s">
        <v>511</v>
      </c>
      <c r="B66" s="410"/>
      <c r="C66" s="411">
        <f>+C32-C64</f>
        <v>2.3197536468505859</v>
      </c>
      <c r="D66" s="411">
        <f>+D32-D64</f>
        <v>4.1723251342773438E-3</v>
      </c>
      <c r="E66" s="394"/>
      <c r="F66" s="378"/>
      <c r="G66" s="379"/>
      <c r="H66" s="423">
        <f>SUM(H12:H64)</f>
        <v>-1.7216819105669856E-4</v>
      </c>
      <c r="I66" s="411">
        <f t="shared" ref="I66:N66" si="10">+I32-I64</f>
        <v>2.3301792144775391</v>
      </c>
      <c r="J66" s="411">
        <f t="shared" si="10"/>
        <v>-9.9999997764825821E-3</v>
      </c>
      <c r="K66" s="411">
        <f>+K32-K64</f>
        <v>0</v>
      </c>
      <c r="L66" s="411">
        <f t="shared" si="10"/>
        <v>0</v>
      </c>
      <c r="M66" s="411">
        <f t="shared" si="10"/>
        <v>0</v>
      </c>
      <c r="N66" s="411">
        <f t="shared" si="10"/>
        <v>-4.2551755905151367E-4</v>
      </c>
    </row>
    <row r="67" spans="1:14">
      <c r="A67" s="409" t="s">
        <v>512</v>
      </c>
      <c r="B67" s="410"/>
      <c r="C67" s="411">
        <f>'[3]ΚΑΤΑΣΤΑΣΗ ΑΠΟΤΕΛΕΣΜΑΤΩΝ'!C40-C59</f>
        <v>0</v>
      </c>
      <c r="D67" s="378"/>
      <c r="E67" s="378"/>
      <c r="F67" s="378"/>
      <c r="G67" s="378"/>
      <c r="H67" s="378"/>
      <c r="I67" s="411">
        <f>'[3]ΚΑΤΑΣΤΑΣΗ ΑΠΟΤΕΛΕΣΜΑΤΩΝ'!I40-I59</f>
        <v>0</v>
      </c>
      <c r="J67" s="411">
        <f>'[3]ΚΑΤΑΣΤΑΣΗ ΑΠΟΤΕΛΕΣΜΑΤΩΝ'!J40-J59</f>
        <v>0</v>
      </c>
      <c r="K67" s="411">
        <f>'[3]ΚΑΤΑΣΤΑΣΗ ΑΠΟΤΕΛΕΣΜΑΤΩΝ'!K40-K59</f>
        <v>0</v>
      </c>
      <c r="L67" s="411">
        <f>'[3]ΚΑΤΑΣΤΑΣΗ ΑΠΟΤΕΛΕΣΜΑΤΩΝ'!L40-L59</f>
        <v>0</v>
      </c>
      <c r="M67" s="411">
        <f>'[3]ΚΑΤΑΣΤΑΣΗ ΑΠΟΤΕΛΕΣΜΑΤΩΝ'!M40-M59</f>
        <v>0</v>
      </c>
      <c r="N67" s="411">
        <f>'[3]ΚΑΤΑΣΤΑΣΗ ΑΠΟΤΕΛΕΣΜΑΤΩΝ'!N40-N59</f>
        <v>-9.0221874415874481E-10</v>
      </c>
    </row>
    <row r="68" spans="1:14">
      <c r="A68" s="376"/>
      <c r="B68" s="390"/>
      <c r="C68" s="378"/>
      <c r="D68" s="378"/>
      <c r="E68" s="397"/>
      <c r="F68" s="378"/>
      <c r="G68" s="379"/>
      <c r="H68" s="378"/>
      <c r="I68" s="378"/>
      <c r="J68" s="378"/>
      <c r="K68" s="397"/>
      <c r="L68" s="378"/>
      <c r="M68" s="397"/>
      <c r="N68" s="378"/>
    </row>
    <row r="69" spans="1:14">
      <c r="A69" s="376"/>
      <c r="B69" s="378"/>
      <c r="C69" s="378"/>
      <c r="D69" s="385"/>
      <c r="E69" s="397"/>
      <c r="F69" s="378"/>
      <c r="G69" s="379"/>
      <c r="H69" s="378"/>
      <c r="I69" s="378"/>
      <c r="J69" s="378"/>
      <c r="K69" s="412"/>
      <c r="L69" s="378"/>
      <c r="M69" s="412"/>
      <c r="N69" s="378"/>
    </row>
  </sheetData>
  <hyperlinks>
    <hyperlink ref="B12" location="'16. ΤΑΜΕΙΟ ΚΑΙ ΚΑΤΑΘ  ΚΕΝΤΡ ΤΡ'!A1" display="16" xr:uid="{50193C8D-B1F4-43E7-9DF6-ADAA9A995B12}"/>
    <hyperlink ref="B13" location="'17. ΑΠΑΙΤ ΚΑΤΑ ΠΙΣΤ ΙΔΡΥΜ'!A1" display="17" xr:uid="{D3BDF60D-4253-4D6E-987F-A1181989A442}"/>
    <hyperlink ref="B14" location="'18. ΧΑΡΤΟΦYΛΑΚΙΟ FVTPL'!A1" display="18" xr:uid="{1E7C8875-958B-4C68-A96A-A101CF12640E}"/>
    <hyperlink ref="B18" location="'21. ΧΑΡΤΟΦΥΛΑΚΙΟ FVTOCI'!A1" display="21" xr:uid="{C42DFBAE-4540-4AFD-A634-BAE9BD47C355}"/>
    <hyperlink ref="B19" location="'22. ΤΙΤΛΟΙ ΣΤΟ ΑΠΟΣΒΕΣΜ.ΚΟΣΤΟΣ '!A1" display="22" xr:uid="{B4EDD03D-8A19-47C6-A5DC-C88CB248D704}"/>
    <hyperlink ref="B20" location="'22. ΤΙΤΛΟΙ ΣΤΟ ΑΠΟΣΒΕΣΜ.ΚΟΣΤΟΣ '!A1" display="22" xr:uid="{C18B957C-A45D-431A-8D07-AD2A10F6BE5F}"/>
    <hyperlink ref="B28" location="'31. ΛΟΙΠΑ ΣΤΟΙΧ. ΕΝΕΡΓ.'!A1" display="31" xr:uid="{74C80A25-D36B-444E-A83D-068E58228CFA}"/>
    <hyperlink ref="B29" location="'31. ΛΟΙΠΑ ΣΤΟΙΧ. ΕΝΕΡΓ.'!A1" display="31" xr:uid="{CE579240-39ED-4FDC-9688-45B0D4CA0915}"/>
    <hyperlink ref="B36" location="'33. ΥΠΟΧΡ. ΠΡΟΣ ΠΙΣΤ ΙΔΡΥΜΑΤΑ'!A1" display="33" xr:uid="{1E685618-ED22-4835-830E-F5EFCCA7BEA7}"/>
    <hyperlink ref="B37" location="'34. ΥΠΟΧΡ. ΠΡΟΣ ΠΕΛΑΤΕΣ'!A1" display="34" xr:uid="{1413D7C0-2CDC-4847-B369-2AEB50058F4A}"/>
    <hyperlink ref="B40" location="'26. ΔΙΚ.ΧΡΗΣΗΣ ΠΑΓ.&amp; ΥΠΟΧΡ.ΜΙΣΘ'!A1" display="26" xr:uid="{06A692F1-00FA-41DD-B588-9F180102AC52}"/>
    <hyperlink ref="B44" location="'37. ΛΟΙΠΕΣ ΥΠΟΧΡΕΩΣΕΙΣ'!A1" display="37" xr:uid="{C2C14AB4-6579-4D12-9F05-29DDA86B6402}"/>
    <hyperlink ref="B45" location="'38. ΠΡΟΒΛΕΨΕΙΣ-BS'!A1" display="38" xr:uid="{7D380FEF-2B21-44F4-A0CA-99D91C185ECE}"/>
    <hyperlink ref="B56" location="'41. ΑΠΟΘΕΜΑΤΙΚΑ'!A1" display="41" xr:uid="{819795C9-275C-4DE8-9DC0-D5B78346ABE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codeName="Sheet5">
    <tabColor theme="5"/>
    <pageSetUpPr fitToPage="1"/>
  </sheetPr>
  <dimension ref="B1:Y60"/>
  <sheetViews>
    <sheetView view="pageBreakPreview" zoomScale="85" zoomScaleNormal="85" zoomScaleSheetLayoutView="85" workbookViewId="0">
      <pane ySplit="7" topLeftCell="A8" activePane="bottomLeft" state="frozen"/>
      <selection activeCell="X22" sqref="X22"/>
      <selection pane="bottomLeft" activeCell="N30" sqref="N30"/>
    </sheetView>
  </sheetViews>
  <sheetFormatPr defaultColWidth="9.42578125" defaultRowHeight="15.75"/>
  <cols>
    <col min="1" max="1" width="5.42578125" style="33" customWidth="1"/>
    <col min="2" max="2" width="4.5703125" style="33" customWidth="1"/>
    <col min="3" max="3" width="45.140625" style="33" bestFit="1" customWidth="1"/>
    <col min="4" max="14" width="14.42578125" style="33" customWidth="1"/>
    <col min="15" max="15" width="9" style="33" customWidth="1"/>
    <col min="16" max="16" width="8.7109375" style="33" bestFit="1" customWidth="1"/>
    <col min="17" max="17" width="11.42578125" style="33" bestFit="1" customWidth="1"/>
    <col min="18" max="18" width="14.42578125" style="33" bestFit="1" customWidth="1"/>
    <col min="19" max="19" width="13.5703125" style="33" bestFit="1" customWidth="1"/>
    <col min="20" max="20" width="15" style="33" bestFit="1" customWidth="1"/>
    <col min="21" max="21" width="12.5703125" style="33" customWidth="1"/>
    <col min="22" max="25" width="10.85546875" style="33" bestFit="1" customWidth="1"/>
    <col min="26" max="16384" width="9.42578125" style="33"/>
  </cols>
  <sheetData>
    <row r="1" spans="3:25" ht="18.75" customHeight="1">
      <c r="C1" s="31"/>
      <c r="D1" s="32"/>
      <c r="E1" s="32"/>
      <c r="F1" s="32"/>
      <c r="G1" s="32"/>
      <c r="H1" s="32"/>
      <c r="I1" s="32"/>
      <c r="J1" s="32"/>
      <c r="K1" s="32"/>
      <c r="L1" s="32"/>
      <c r="M1" s="32"/>
      <c r="N1" s="32"/>
      <c r="O1" s="32"/>
      <c r="P1" s="32"/>
    </row>
    <row r="2" spans="3:25" ht="15.75" customHeight="1">
      <c r="C2" s="31"/>
      <c r="D2" s="31"/>
      <c r="E2" s="31"/>
      <c r="F2" s="31"/>
      <c r="G2" s="31"/>
      <c r="H2" s="31"/>
      <c r="I2" s="31"/>
      <c r="J2" s="31"/>
      <c r="K2" s="31"/>
      <c r="L2" s="31"/>
      <c r="M2" s="31"/>
      <c r="N2" s="31"/>
      <c r="O2" s="31"/>
      <c r="P2" s="31"/>
    </row>
    <row r="3" spans="3:25">
      <c r="C3" s="31"/>
      <c r="D3" s="31"/>
      <c r="E3" s="31"/>
      <c r="F3" s="31"/>
      <c r="G3" s="31"/>
      <c r="H3" s="31"/>
      <c r="I3" s="31"/>
      <c r="J3" s="31"/>
      <c r="K3" s="31"/>
      <c r="L3" s="31"/>
      <c r="M3" s="31"/>
      <c r="N3" s="31"/>
      <c r="O3" s="31"/>
      <c r="P3" s="31"/>
    </row>
    <row r="4" spans="3:25" ht="23.25" customHeight="1">
      <c r="C4" s="32"/>
      <c r="D4" s="32"/>
      <c r="E4" s="32"/>
      <c r="F4" s="32"/>
      <c r="G4" s="32"/>
      <c r="H4" s="32"/>
      <c r="I4" s="32"/>
      <c r="J4" s="32"/>
      <c r="K4" s="32"/>
      <c r="L4" s="32"/>
      <c r="M4" s="32"/>
      <c r="N4" s="32"/>
      <c r="O4" s="32"/>
      <c r="P4" s="32"/>
    </row>
    <row r="5" spans="3:25" ht="23.25" customHeight="1">
      <c r="C5" s="11" t="s">
        <v>110</v>
      </c>
      <c r="D5" s="32"/>
      <c r="E5" s="32"/>
      <c r="F5" s="32"/>
      <c r="G5" s="32"/>
      <c r="H5" s="32"/>
      <c r="I5" s="32"/>
      <c r="J5" s="32"/>
      <c r="K5" s="32"/>
      <c r="L5" s="32"/>
      <c r="M5" s="32"/>
      <c r="N5" s="32"/>
      <c r="O5" s="32"/>
      <c r="P5" s="32"/>
      <c r="R5" s="43" t="s">
        <v>81</v>
      </c>
    </row>
    <row r="6" spans="3:25" ht="23.25" customHeight="1">
      <c r="C6" s="32"/>
      <c r="D6" s="32"/>
      <c r="E6" s="32"/>
      <c r="F6" s="32"/>
      <c r="G6" s="32"/>
      <c r="H6" s="32"/>
      <c r="I6" s="32"/>
      <c r="J6" s="32"/>
      <c r="K6" s="32"/>
      <c r="L6" s="32"/>
      <c r="M6" s="32"/>
      <c r="N6" s="32"/>
      <c r="O6" s="32"/>
      <c r="P6" s="32"/>
    </row>
    <row r="7" spans="3:25">
      <c r="C7" s="32" t="s">
        <v>3</v>
      </c>
      <c r="D7" s="35" t="s">
        <v>83</v>
      </c>
      <c r="E7" s="35" t="s">
        <v>175</v>
      </c>
      <c r="F7" s="35" t="s">
        <v>181</v>
      </c>
      <c r="G7" s="35" t="s">
        <v>245</v>
      </c>
      <c r="H7" s="35" t="s">
        <v>250</v>
      </c>
      <c r="I7" s="35" t="s">
        <v>255</v>
      </c>
      <c r="J7" s="35" t="s">
        <v>261</v>
      </c>
      <c r="K7" s="35" t="s">
        <v>267</v>
      </c>
      <c r="L7" s="35" t="s">
        <v>275</v>
      </c>
      <c r="M7" s="35" t="s">
        <v>279</v>
      </c>
      <c r="N7" s="35" t="s">
        <v>376</v>
      </c>
      <c r="O7" s="35" t="s">
        <v>193</v>
      </c>
      <c r="P7" s="35"/>
    </row>
    <row r="9" spans="3:25" ht="20.100000000000001" customHeight="1">
      <c r="C9" s="36" t="s">
        <v>111</v>
      </c>
      <c r="D9" s="38"/>
      <c r="E9" s="38"/>
      <c r="F9" s="38"/>
      <c r="G9" s="38"/>
      <c r="H9" s="38"/>
      <c r="I9" s="38"/>
      <c r="J9" s="38"/>
      <c r="K9" s="38"/>
      <c r="L9" s="38"/>
      <c r="M9" s="38"/>
      <c r="N9" s="38"/>
      <c r="O9" s="38"/>
      <c r="P9" s="38"/>
      <c r="R9" s="56"/>
      <c r="U9" s="322"/>
      <c r="V9" s="322"/>
      <c r="W9" s="322"/>
      <c r="X9" s="322"/>
      <c r="Y9" s="322"/>
    </row>
    <row r="10" spans="3:25" ht="20.100000000000001" customHeight="1">
      <c r="C10" s="39" t="s">
        <v>112</v>
      </c>
      <c r="D10" s="38">
        <v>479.32272447999998</v>
      </c>
      <c r="E10" s="38">
        <v>297.82489915999997</v>
      </c>
      <c r="F10" s="38">
        <v>652.11</v>
      </c>
      <c r="G10" s="38">
        <v>730.61577139999997</v>
      </c>
      <c r="H10" s="38">
        <v>797.64609569000004</v>
      </c>
      <c r="I10" s="38">
        <v>582.07277892999991</v>
      </c>
      <c r="J10" s="38">
        <v>780.9338898499999</v>
      </c>
      <c r="K10" s="38">
        <v>846.23188458000004</v>
      </c>
      <c r="L10" s="38">
        <v>683.84020355999996</v>
      </c>
      <c r="M10" s="38">
        <v>612.56181779999997</v>
      </c>
      <c r="N10" s="38">
        <v>890.8541123199999</v>
      </c>
      <c r="O10" s="41">
        <v>0.14075483712342574</v>
      </c>
      <c r="P10" s="42"/>
      <c r="S10" s="46"/>
      <c r="U10" s="44"/>
      <c r="V10" s="45"/>
    </row>
    <row r="11" spans="3:25" ht="20.100000000000001" customHeight="1">
      <c r="C11" s="39" t="s">
        <v>113</v>
      </c>
      <c r="D11" s="38">
        <v>126.09039718767112</v>
      </c>
      <c r="E11" s="38">
        <v>116.36301737197756</v>
      </c>
      <c r="F11" s="38">
        <v>106.75</v>
      </c>
      <c r="G11" s="38">
        <v>116.19069894024476</v>
      </c>
      <c r="H11" s="38">
        <v>171.30932445485652</v>
      </c>
      <c r="I11" s="38">
        <v>260.29718610657227</v>
      </c>
      <c r="J11" s="38">
        <v>310.02709306447201</v>
      </c>
      <c r="K11" s="38">
        <v>324.33129595000003</v>
      </c>
      <c r="L11" s="38">
        <v>321.0253575000001</v>
      </c>
      <c r="M11" s="38">
        <v>431.81015813999994</v>
      </c>
      <c r="N11" s="38">
        <v>475.24155998999987</v>
      </c>
      <c r="O11" s="41">
        <v>0.53290331916627198</v>
      </c>
      <c r="P11" s="42"/>
      <c r="R11" s="46"/>
      <c r="S11" s="46"/>
      <c r="T11" s="46"/>
      <c r="U11" s="44"/>
      <c r="V11" s="45"/>
    </row>
    <row r="12" spans="3:25" ht="20.100000000000001" customHeight="1">
      <c r="C12" s="39" t="s">
        <v>114</v>
      </c>
      <c r="D12" s="38">
        <v>337.62791015999994</v>
      </c>
      <c r="E12" s="38">
        <v>302.71114778361641</v>
      </c>
      <c r="F12" s="38">
        <v>173.13</v>
      </c>
      <c r="G12" s="38">
        <v>180.72017047000003</v>
      </c>
      <c r="H12" s="38">
        <v>264.44166561999998</v>
      </c>
      <c r="I12" s="38">
        <v>207.31735605999998</v>
      </c>
      <c r="J12" s="38">
        <v>207.08926026999998</v>
      </c>
      <c r="K12" s="38">
        <v>298.70269156000006</v>
      </c>
      <c r="L12" s="38">
        <v>304.57695016000014</v>
      </c>
      <c r="M12" s="38">
        <v>244.58243961000005</v>
      </c>
      <c r="N12" s="38">
        <v>243.22574806999995</v>
      </c>
      <c r="O12" s="41">
        <v>0.17449716007911631</v>
      </c>
      <c r="P12" s="42"/>
      <c r="R12" s="46"/>
      <c r="S12" s="46"/>
      <c r="U12" s="44"/>
      <c r="V12" s="45"/>
    </row>
    <row r="13" spans="3:25" ht="20.100000000000001" customHeight="1">
      <c r="C13" s="39" t="s">
        <v>115</v>
      </c>
      <c r="D13" s="38">
        <v>1.032972573257916</v>
      </c>
      <c r="E13" s="38">
        <v>2.9912117666692941</v>
      </c>
      <c r="F13" s="38">
        <v>1.43</v>
      </c>
      <c r="G13" s="38">
        <v>2.4213515643444086</v>
      </c>
      <c r="H13" s="38">
        <v>2.2101694633435542</v>
      </c>
      <c r="I13" s="38">
        <v>2.1133983319775163</v>
      </c>
      <c r="J13" s="38">
        <v>1.7234739337236449</v>
      </c>
      <c r="K13" s="38">
        <v>1.1170320699999998</v>
      </c>
      <c r="L13" s="38">
        <v>1.1365018999999998</v>
      </c>
      <c r="M13" s="38">
        <v>8.9173452199999996</v>
      </c>
      <c r="N13" s="38">
        <v>5.6837658599999994</v>
      </c>
      <c r="O13" s="41">
        <v>2.2978542632901684</v>
      </c>
      <c r="P13" s="42"/>
      <c r="Q13" s="47"/>
      <c r="U13" s="45"/>
      <c r="V13" s="45"/>
      <c r="W13" s="45"/>
      <c r="X13" s="45"/>
    </row>
    <row r="14" spans="3:25" ht="20.100000000000001" customHeight="1">
      <c r="C14" s="39" t="s">
        <v>116</v>
      </c>
      <c r="D14" s="38">
        <v>2430.9140290976716</v>
      </c>
      <c r="E14" s="38">
        <v>2762.5897489153626</v>
      </c>
      <c r="F14" s="38">
        <v>3029.06</v>
      </c>
      <c r="G14" s="38">
        <v>3271.5208506135418</v>
      </c>
      <c r="H14" s="38">
        <v>3612.5975824681414</v>
      </c>
      <c r="I14" s="38">
        <v>3919.4511821736983</v>
      </c>
      <c r="J14" s="38">
        <v>4189.9716486979196</v>
      </c>
      <c r="K14" s="38">
        <v>4368.4033627099107</v>
      </c>
      <c r="L14" s="309">
        <v>5049.7613383098596</v>
      </c>
      <c r="M14" s="38">
        <v>5422.2343536108892</v>
      </c>
      <c r="N14" s="38">
        <v>5740.4646433303042</v>
      </c>
      <c r="O14" s="48">
        <v>0.37004856467566261</v>
      </c>
      <c r="P14" s="42"/>
      <c r="Q14" s="322"/>
      <c r="R14" s="46"/>
      <c r="S14" s="46"/>
      <c r="T14" s="56"/>
      <c r="U14" s="50"/>
      <c r="V14" s="46"/>
      <c r="W14" s="45"/>
      <c r="X14" s="45"/>
    </row>
    <row r="15" spans="3:25" ht="20.100000000000001" customHeight="1">
      <c r="C15" s="39" t="s">
        <v>117</v>
      </c>
      <c r="D15" s="38">
        <v>86.488214470000017</v>
      </c>
      <c r="E15" s="38">
        <v>80.669171379999995</v>
      </c>
      <c r="F15" s="38">
        <v>59.62</v>
      </c>
      <c r="G15" s="38">
        <v>44.087295900000008</v>
      </c>
      <c r="H15" s="38">
        <v>47.389764740000018</v>
      </c>
      <c r="I15" s="38">
        <v>37.07005354999999</v>
      </c>
      <c r="J15" s="38">
        <v>45.425859930000001</v>
      </c>
      <c r="K15" s="38">
        <v>44.315693160000002</v>
      </c>
      <c r="L15" s="38">
        <v>53.842464059999998</v>
      </c>
      <c r="M15" s="38">
        <v>146.15217231000003</v>
      </c>
      <c r="N15" s="38">
        <v>151.91289797000005</v>
      </c>
      <c r="O15" s="41">
        <v>2.3441942145749941</v>
      </c>
      <c r="P15" s="42"/>
      <c r="Q15" s="78"/>
      <c r="R15" s="46"/>
      <c r="U15" s="45"/>
      <c r="V15" s="45"/>
      <c r="W15" s="45"/>
      <c r="X15" s="45"/>
    </row>
    <row r="16" spans="3:25" ht="20.100000000000001" customHeight="1">
      <c r="C16" s="39" t="s">
        <v>118</v>
      </c>
      <c r="D16" s="38">
        <v>251.38795838731991</v>
      </c>
      <c r="E16" s="38">
        <v>335.43610082999999</v>
      </c>
      <c r="F16" s="38">
        <v>368.21</v>
      </c>
      <c r="G16" s="38">
        <v>409.60944710715086</v>
      </c>
      <c r="H16" s="38">
        <v>413.84427275000002</v>
      </c>
      <c r="I16" s="38">
        <v>501.26929967000001</v>
      </c>
      <c r="J16" s="38">
        <v>545.75097625127125</v>
      </c>
      <c r="K16" s="38">
        <v>631.84843744000011</v>
      </c>
      <c r="L16" s="38">
        <v>974.99019431999989</v>
      </c>
      <c r="M16" s="38">
        <v>711.07841363</v>
      </c>
      <c r="N16" s="38">
        <v>925.48839338999994</v>
      </c>
      <c r="O16" s="41">
        <v>0.69580712387748878</v>
      </c>
      <c r="P16" s="42"/>
      <c r="Q16" s="47"/>
      <c r="R16" s="51"/>
      <c r="S16" s="46"/>
      <c r="W16" s="47"/>
      <c r="X16" s="47"/>
    </row>
    <row r="17" spans="2:24" ht="20.100000000000001" customHeight="1">
      <c r="C17" s="37" t="s">
        <v>119</v>
      </c>
      <c r="D17" s="38">
        <v>0.25966991978571385</v>
      </c>
      <c r="E17" s="38">
        <v>0.25966992978571363</v>
      </c>
      <c r="F17" s="38">
        <v>0.4</v>
      </c>
      <c r="G17" s="38">
        <v>0.40409099978571261</v>
      </c>
      <c r="H17" s="38">
        <v>0.60909098978571252</v>
      </c>
      <c r="I17" s="38">
        <v>0.60909098978571252</v>
      </c>
      <c r="J17" s="38">
        <v>0.60909098978571252</v>
      </c>
      <c r="K17" s="38">
        <v>0.60909098978571252</v>
      </c>
      <c r="L17" s="38">
        <v>1.1259959999999533E-2</v>
      </c>
      <c r="M17" s="38">
        <v>1.1260589999998257E-2</v>
      </c>
      <c r="N17" s="38">
        <v>1.1260589999998257E-2</v>
      </c>
      <c r="O17" s="41">
        <v>-0.98151246662840985</v>
      </c>
      <c r="P17" s="42"/>
      <c r="R17" s="47"/>
      <c r="W17" s="174"/>
      <c r="X17" s="174"/>
    </row>
    <row r="18" spans="2:24" ht="20.100000000000001" customHeight="1">
      <c r="C18" s="37" t="s">
        <v>120</v>
      </c>
      <c r="D18" s="38">
        <v>10.902885099999997</v>
      </c>
      <c r="E18" s="38">
        <v>10.481658180000004</v>
      </c>
      <c r="F18" s="38">
        <v>10.19</v>
      </c>
      <c r="G18" s="38">
        <v>10.236607690000003</v>
      </c>
      <c r="H18" s="38">
        <v>10.717038540000003</v>
      </c>
      <c r="I18" s="38">
        <v>10.443925969999997</v>
      </c>
      <c r="J18" s="38">
        <v>10.415651940000002</v>
      </c>
      <c r="K18" s="38">
        <v>10.625891489999972</v>
      </c>
      <c r="L18" s="38">
        <v>10.486894109999962</v>
      </c>
      <c r="M18" s="38">
        <v>10.014251479999979</v>
      </c>
      <c r="N18" s="38">
        <v>10.181190649999982</v>
      </c>
      <c r="O18" s="41">
        <v>-2.2510476670173807E-2</v>
      </c>
      <c r="P18" s="42"/>
      <c r="R18" s="47"/>
      <c r="W18" s="47"/>
      <c r="X18" s="47"/>
    </row>
    <row r="19" spans="2:24" ht="20.100000000000001" customHeight="1">
      <c r="C19" s="37" t="s">
        <v>121</v>
      </c>
      <c r="D19" s="38">
        <v>10.804607933088688</v>
      </c>
      <c r="E19" s="38">
        <v>10.761387533088687</v>
      </c>
      <c r="F19" s="38">
        <v>10.59</v>
      </c>
      <c r="G19" s="38">
        <v>10.333870574012659</v>
      </c>
      <c r="H19" s="38">
        <v>11.395819244936636</v>
      </c>
      <c r="I19" s="38">
        <v>11.082357104936634</v>
      </c>
      <c r="J19" s="38">
        <v>10.965674255860604</v>
      </c>
      <c r="K19" s="38">
        <v>11.002377355860599</v>
      </c>
      <c r="L19" s="38">
        <v>11.034200816784573</v>
      </c>
      <c r="M19" s="38">
        <v>10.545368006784571</v>
      </c>
      <c r="N19" s="38">
        <v>10.471193507708543</v>
      </c>
      <c r="O19" s="41">
        <v>-4.5093510587165708E-2</v>
      </c>
      <c r="P19" s="42"/>
    </row>
    <row r="20" spans="2:24" ht="20.100000000000001" customHeight="1">
      <c r="C20" s="37" t="s">
        <v>122</v>
      </c>
      <c r="D20" s="38">
        <v>19.507529680000001</v>
      </c>
      <c r="E20" s="38">
        <v>22.065021043088688</v>
      </c>
      <c r="F20" s="38">
        <v>18.22</v>
      </c>
      <c r="G20" s="38">
        <v>19.054991779999998</v>
      </c>
      <c r="H20" s="38">
        <v>19.595047439999998</v>
      </c>
      <c r="I20" s="38">
        <v>19.506210979999999</v>
      </c>
      <c r="J20" s="38">
        <v>18.7114197</v>
      </c>
      <c r="K20" s="38">
        <v>17.817149319999995</v>
      </c>
      <c r="L20" s="38">
        <v>18.007958859999999</v>
      </c>
      <c r="M20" s="38">
        <v>16.939469030000001</v>
      </c>
      <c r="N20" s="38">
        <v>16.547802770000001</v>
      </c>
      <c r="O20" s="41">
        <v>-0.11563082677259384</v>
      </c>
      <c r="P20" s="42"/>
    </row>
    <row r="21" spans="2:24" ht="20.100000000000001" customHeight="1">
      <c r="C21" s="37" t="s">
        <v>123</v>
      </c>
      <c r="D21" s="38">
        <v>8.07915468834838</v>
      </c>
      <c r="E21" s="38">
        <v>7.6181076456433248</v>
      </c>
      <c r="F21" s="38">
        <v>7.41</v>
      </c>
      <c r="G21" s="38">
        <v>7.7082798263672947</v>
      </c>
      <c r="H21" s="38">
        <v>9.6845011891010895</v>
      </c>
      <c r="I21" s="38">
        <v>11.291450752161438</v>
      </c>
      <c r="J21" s="38">
        <v>12.154787440526675</v>
      </c>
      <c r="K21" s="38">
        <v>12.450408059142891</v>
      </c>
      <c r="L21" s="38">
        <v>14.830111632021278</v>
      </c>
      <c r="M21" s="38">
        <v>15.110330372043459</v>
      </c>
      <c r="N21" s="38">
        <v>16.160885783675408</v>
      </c>
      <c r="O21" s="41">
        <v>0.3295901604820779</v>
      </c>
      <c r="P21" s="42"/>
      <c r="S21" s="78"/>
      <c r="U21" s="46"/>
      <c r="V21" s="46"/>
    </row>
    <row r="22" spans="2:24" ht="20.100000000000001" customHeight="1">
      <c r="C22" s="37" t="s">
        <v>125</v>
      </c>
      <c r="D22" s="38">
        <v>105.85093157999997</v>
      </c>
      <c r="E22" s="38">
        <v>122.25588470074157</v>
      </c>
      <c r="F22" s="38">
        <v>91.37</v>
      </c>
      <c r="G22" s="38">
        <v>117.58521412458671</v>
      </c>
      <c r="H22" s="38">
        <v>179.60822536258055</v>
      </c>
      <c r="I22" s="38">
        <v>123.0401751443795</v>
      </c>
      <c r="J22" s="38">
        <v>116.54602483906218</v>
      </c>
      <c r="K22" s="38">
        <v>152.97403427000191</v>
      </c>
      <c r="L22" s="38">
        <v>114.89202081000106</v>
      </c>
      <c r="M22" s="38">
        <v>161.00190493000133</v>
      </c>
      <c r="N22" s="38">
        <v>189.44288056999571</v>
      </c>
      <c r="O22" s="41">
        <v>0.62547698071724378</v>
      </c>
      <c r="P22" s="42"/>
      <c r="U22" s="45"/>
      <c r="V22" s="45"/>
    </row>
    <row r="23" spans="2:24" ht="20.100000000000001" customHeight="1">
      <c r="B23" s="52"/>
      <c r="C23" s="37"/>
      <c r="D23" s="38"/>
      <c r="E23" s="38"/>
      <c r="F23" s="38"/>
      <c r="G23" s="38"/>
      <c r="H23" s="38"/>
      <c r="I23" s="38"/>
      <c r="J23" s="38"/>
      <c r="K23" s="38"/>
      <c r="L23" s="38"/>
      <c r="M23" s="38"/>
      <c r="N23" s="38"/>
      <c r="O23" s="41"/>
      <c r="P23" s="42"/>
      <c r="U23" s="45"/>
      <c r="V23" s="44"/>
    </row>
    <row r="24" spans="2:24" ht="20.100000000000001" customHeight="1">
      <c r="C24" s="53" t="s">
        <v>126</v>
      </c>
      <c r="D24" s="54">
        <v>3868.2689852739959</v>
      </c>
      <c r="E24" s="54">
        <v>4068.8972925568846</v>
      </c>
      <c r="F24" s="54">
        <v>4528.5200000000004</v>
      </c>
      <c r="G24" s="54">
        <v>4920.48864099003</v>
      </c>
      <c r="H24" s="54">
        <v>5540.9469902027449</v>
      </c>
      <c r="I24" s="54">
        <v>5685.564465773512</v>
      </c>
      <c r="J24" s="54">
        <v>6250.3248511626225</v>
      </c>
      <c r="K24" s="54">
        <v>6720.4293489547017</v>
      </c>
      <c r="L24" s="54">
        <v>7558.4354559986668</v>
      </c>
      <c r="M24" s="54">
        <v>7790.8576769697193</v>
      </c>
      <c r="N24" s="54">
        <v>8675.6863348016814</v>
      </c>
      <c r="O24" s="55">
        <v>0.38803766866420042</v>
      </c>
      <c r="P24" s="42"/>
      <c r="Q24" s="47"/>
      <c r="R24" s="56"/>
      <c r="U24" s="45"/>
      <c r="V24" s="45"/>
    </row>
    <row r="25" spans="2:24" ht="20.100000000000001" customHeight="1">
      <c r="C25" s="37"/>
      <c r="D25" s="57"/>
      <c r="E25" s="57"/>
      <c r="F25" s="57"/>
      <c r="G25" s="57"/>
      <c r="H25" s="57"/>
      <c r="I25" s="57"/>
      <c r="J25" s="57"/>
      <c r="K25" s="57"/>
      <c r="L25" s="57"/>
      <c r="M25" s="57"/>
      <c r="N25" s="57"/>
      <c r="O25" s="328"/>
      <c r="P25" s="48"/>
      <c r="R25" s="46"/>
      <c r="S25" s="46"/>
      <c r="U25" s="45"/>
      <c r="V25" s="45"/>
    </row>
    <row r="26" spans="2:24" ht="20.100000000000001" customHeight="1">
      <c r="C26" s="36" t="s">
        <v>127</v>
      </c>
      <c r="D26" s="38"/>
      <c r="E26" s="38"/>
      <c r="F26" s="59"/>
      <c r="G26" s="59"/>
      <c r="H26" s="59"/>
      <c r="I26" s="59"/>
      <c r="J26" s="241"/>
      <c r="K26" s="241"/>
      <c r="L26" s="241"/>
      <c r="M26" s="241"/>
      <c r="N26" s="241"/>
      <c r="O26" s="38"/>
      <c r="P26" s="58"/>
    </row>
    <row r="27" spans="2:24" ht="20.100000000000001" customHeight="1">
      <c r="C27" s="37" t="s">
        <v>128</v>
      </c>
      <c r="D27" s="38">
        <v>0</v>
      </c>
      <c r="E27" s="38">
        <v>0</v>
      </c>
      <c r="F27" s="38">
        <v>0.35</v>
      </c>
      <c r="G27" s="38">
        <v>0</v>
      </c>
      <c r="H27" s="38">
        <v>0</v>
      </c>
      <c r="I27" s="38">
        <v>0</v>
      </c>
      <c r="J27" s="38">
        <v>0</v>
      </c>
      <c r="K27" s="38">
        <v>0</v>
      </c>
      <c r="L27" s="38">
        <v>0</v>
      </c>
      <c r="M27" s="38">
        <v>0</v>
      </c>
      <c r="N27" s="38">
        <v>0</v>
      </c>
      <c r="O27" s="41" t="s">
        <v>273</v>
      </c>
      <c r="P27" s="42"/>
    </row>
    <row r="28" spans="2:24" ht="20.100000000000001" customHeight="1">
      <c r="C28" s="37" t="s">
        <v>129</v>
      </c>
      <c r="D28" s="60">
        <v>81.079162980000021</v>
      </c>
      <c r="E28" s="60">
        <v>81.933270020000009</v>
      </c>
      <c r="F28" s="60">
        <v>94.19</v>
      </c>
      <c r="G28" s="60">
        <v>114.93386371000001</v>
      </c>
      <c r="H28" s="60">
        <v>115.5633899</v>
      </c>
      <c r="I28" s="60">
        <v>143.33250874000007</v>
      </c>
      <c r="J28" s="60">
        <v>154.81771183000001</v>
      </c>
      <c r="K28" s="60">
        <v>148.79844364999994</v>
      </c>
      <c r="L28" s="60">
        <v>281.34027909000002</v>
      </c>
      <c r="M28" s="38">
        <v>318.43933456000008</v>
      </c>
      <c r="N28" s="38">
        <v>299.32458733999999</v>
      </c>
      <c r="O28" s="41">
        <v>0.93340015042127744</v>
      </c>
      <c r="P28" s="42"/>
      <c r="S28" s="46"/>
    </row>
    <row r="29" spans="2:24" ht="20.100000000000001" customHeight="1">
      <c r="C29" s="37" t="s">
        <v>130</v>
      </c>
      <c r="D29" s="60">
        <v>3191.8041242100007</v>
      </c>
      <c r="E29" s="60">
        <v>3330.6303054599985</v>
      </c>
      <c r="F29" s="60">
        <v>3715.14</v>
      </c>
      <c r="G29" s="60">
        <v>4131.6279942600004</v>
      </c>
      <c r="H29" s="60">
        <v>4643.4117347699985</v>
      </c>
      <c r="I29" s="60">
        <v>4772.8286248500026</v>
      </c>
      <c r="J29" s="60">
        <v>5192.3213825400544</v>
      </c>
      <c r="K29" s="60">
        <v>5648.0537589099922</v>
      </c>
      <c r="L29" s="60">
        <v>6298.5795956800202</v>
      </c>
      <c r="M29" s="38">
        <v>6403.8235079299457</v>
      </c>
      <c r="N29" s="38">
        <v>7108.0887160699904</v>
      </c>
      <c r="O29" s="48">
        <v>0.36896162475073013</v>
      </c>
      <c r="P29" s="42"/>
      <c r="Q29" s="46"/>
      <c r="R29" s="46"/>
      <c r="S29" s="46"/>
      <c r="T29" s="56"/>
    </row>
    <row r="30" spans="2:24" ht="20.100000000000001" customHeight="1">
      <c r="C30" s="39" t="s">
        <v>115</v>
      </c>
      <c r="D30" s="60">
        <v>8.4974503832579167</v>
      </c>
      <c r="E30" s="60">
        <v>0.57744749499207615</v>
      </c>
      <c r="F30" s="60">
        <v>1.91</v>
      </c>
      <c r="G30" s="60">
        <v>1.0056008719936773</v>
      </c>
      <c r="H30" s="60">
        <v>5.3178330833435545</v>
      </c>
      <c r="I30" s="60">
        <v>1.0495966848918659</v>
      </c>
      <c r="J30" s="60">
        <v>2.2626034955732868</v>
      </c>
      <c r="K30" s="60">
        <v>4.07283565</v>
      </c>
      <c r="L30" s="60">
        <v>5.6223494099999991</v>
      </c>
      <c r="M30" s="38">
        <v>4.2223026899999994</v>
      </c>
      <c r="N30" s="38">
        <v>5.8897004999999991</v>
      </c>
      <c r="O30" s="41">
        <v>1.6030634671620612</v>
      </c>
      <c r="P30" s="58"/>
      <c r="Q30" s="78"/>
      <c r="R30" s="299"/>
      <c r="S30" s="50"/>
      <c r="T30" s="46"/>
      <c r="U30" s="46"/>
    </row>
    <row r="31" spans="2:24" ht="20.100000000000001" customHeight="1">
      <c r="C31" s="39" t="s">
        <v>262</v>
      </c>
      <c r="D31" s="60">
        <v>0</v>
      </c>
      <c r="E31" s="60">
        <v>0</v>
      </c>
      <c r="F31" s="60">
        <v>0</v>
      </c>
      <c r="G31" s="60">
        <v>0</v>
      </c>
      <c r="H31" s="60">
        <v>0</v>
      </c>
      <c r="I31" s="60">
        <v>0</v>
      </c>
      <c r="J31" s="60">
        <v>148.64249269999999</v>
      </c>
      <c r="K31" s="60">
        <v>148.66826399999999</v>
      </c>
      <c r="L31" s="60">
        <v>150.77576253000001</v>
      </c>
      <c r="M31" s="38">
        <v>152.86635132999999</v>
      </c>
      <c r="N31" s="38">
        <v>155.00964250000001</v>
      </c>
      <c r="O31" s="41">
        <v>4.2835327128498912E-2</v>
      </c>
      <c r="P31" s="42"/>
      <c r="Q31" s="47"/>
      <c r="R31" s="46"/>
    </row>
    <row r="32" spans="2:24" ht="20.100000000000001" customHeight="1">
      <c r="C32" s="39" t="s">
        <v>131</v>
      </c>
      <c r="D32" s="38">
        <v>20.860743739999997</v>
      </c>
      <c r="E32" s="38">
        <v>20.395875560000004</v>
      </c>
      <c r="F32" s="38">
        <v>19.79</v>
      </c>
      <c r="G32" s="38">
        <v>20.559189610000008</v>
      </c>
      <c r="H32" s="38">
        <v>21.220343199999999</v>
      </c>
      <c r="I32" s="38">
        <v>21.237963820000001</v>
      </c>
      <c r="J32" s="38">
        <v>20.547679939999998</v>
      </c>
      <c r="K32" s="38">
        <v>19.729922600000002</v>
      </c>
      <c r="L32" s="38">
        <v>19.958933310000003</v>
      </c>
      <c r="M32" s="38">
        <v>18.929436470000002</v>
      </c>
      <c r="N32" s="38">
        <v>18.573457830000002</v>
      </c>
      <c r="O32" s="41">
        <v>-9.6080049707061743E-2</v>
      </c>
      <c r="P32" s="42"/>
      <c r="Q32" s="47"/>
      <c r="R32" s="278"/>
      <c r="S32" s="56"/>
    </row>
    <row r="33" spans="2:23" ht="20.100000000000001" customHeight="1">
      <c r="C33" s="37" t="s">
        <v>132</v>
      </c>
      <c r="D33" s="38">
        <v>0.69151222000000001</v>
      </c>
      <c r="E33" s="38">
        <v>0.73604743333333333</v>
      </c>
      <c r="F33" s="38">
        <v>0.78</v>
      </c>
      <c r="G33" s="38">
        <v>0.82915290999999991</v>
      </c>
      <c r="H33" s="38">
        <v>1.02738269</v>
      </c>
      <c r="I33" s="38">
        <v>1.0883426999999999</v>
      </c>
      <c r="J33" s="38">
        <v>1.14930401</v>
      </c>
      <c r="K33" s="38">
        <v>1.2102640200000001</v>
      </c>
      <c r="L33" s="38">
        <v>1.0915270699999999</v>
      </c>
      <c r="M33" s="38">
        <v>1.1513800600000001</v>
      </c>
      <c r="N33" s="38">
        <v>1.21123205</v>
      </c>
      <c r="O33" s="41">
        <v>5.3883080073826584E-2</v>
      </c>
      <c r="P33" s="42"/>
      <c r="R33" s="47"/>
    </row>
    <row r="34" spans="2:23" ht="20.100000000000001" customHeight="1">
      <c r="C34" s="37" t="s">
        <v>133</v>
      </c>
      <c r="D34" s="38">
        <v>12.226189088741483</v>
      </c>
      <c r="E34" s="38">
        <v>16.834694491775551</v>
      </c>
      <c r="F34" s="38">
        <v>24.21</v>
      </c>
      <c r="G34" s="38">
        <v>16.954197626995214</v>
      </c>
      <c r="H34" s="38">
        <v>5.5734346049918075</v>
      </c>
      <c r="I34" s="38">
        <v>12.500135098702419</v>
      </c>
      <c r="J34" s="38">
        <v>17.590855928940378</v>
      </c>
      <c r="K34" s="38">
        <v>0.77205203999999994</v>
      </c>
      <c r="L34" s="38">
        <v>3.633930580000007</v>
      </c>
      <c r="M34" s="38">
        <v>9.1215236199999996</v>
      </c>
      <c r="N34" s="38">
        <v>18.04278712</v>
      </c>
      <c r="O34" s="41">
        <v>2.5691256462177403E-2</v>
      </c>
      <c r="P34" s="42"/>
    </row>
    <row r="35" spans="2:23" ht="20.100000000000001" customHeight="1">
      <c r="C35" s="37" t="s">
        <v>134</v>
      </c>
      <c r="D35" s="38">
        <v>2.3661839858413489</v>
      </c>
      <c r="E35" s="38">
        <v>2.6039357700000001</v>
      </c>
      <c r="F35" s="38">
        <v>3.46</v>
      </c>
      <c r="G35" s="38">
        <v>4.1908815683247198</v>
      </c>
      <c r="H35" s="38">
        <v>4.166955378750492</v>
      </c>
      <c r="I35" s="38">
        <v>3.2644986931029294</v>
      </c>
      <c r="J35" s="38">
        <v>3.6538390840409973</v>
      </c>
      <c r="K35" s="38">
        <v>4.1140381000000001</v>
      </c>
      <c r="L35" s="38">
        <v>4.6927942500000004</v>
      </c>
      <c r="M35" s="38">
        <v>4.7426637099999995</v>
      </c>
      <c r="N35" s="38">
        <v>5.1545970699999994</v>
      </c>
      <c r="O35" s="41">
        <v>0.41073455930610514</v>
      </c>
      <c r="P35" s="42"/>
      <c r="V35" s="46"/>
    </row>
    <row r="36" spans="2:23" ht="20.100000000000001" customHeight="1">
      <c r="C36" s="37" t="s">
        <v>135</v>
      </c>
      <c r="D36" s="38">
        <v>40.666658715684228</v>
      </c>
      <c r="E36" s="38">
        <v>72.045055574106755</v>
      </c>
      <c r="F36" s="38">
        <v>121.17</v>
      </c>
      <c r="G36" s="38">
        <v>42.348490797820403</v>
      </c>
      <c r="H36" s="38">
        <v>124.36812864440002</v>
      </c>
      <c r="I36" s="38">
        <v>71.10977913782537</v>
      </c>
      <c r="J36" s="38">
        <v>50.79305960943784</v>
      </c>
      <c r="K36" s="38">
        <v>44.14317182333334</v>
      </c>
      <c r="L36" s="38">
        <v>45.582126690000017</v>
      </c>
      <c r="M36" s="38">
        <v>83.744834620000006</v>
      </c>
      <c r="N36" s="38">
        <v>65.380429830000011</v>
      </c>
      <c r="O36" s="41">
        <v>0.28719219382979833</v>
      </c>
      <c r="P36" s="42"/>
      <c r="V36" s="174"/>
      <c r="W36" s="174"/>
    </row>
    <row r="37" spans="2:23" ht="20.100000000000001" customHeight="1">
      <c r="B37" s="52" t="s">
        <v>124</v>
      </c>
      <c r="C37" s="37"/>
      <c r="D37" s="61"/>
      <c r="E37" s="61"/>
      <c r="F37" s="61"/>
      <c r="G37" s="61"/>
      <c r="H37" s="61"/>
      <c r="I37" s="61"/>
      <c r="J37" s="61"/>
      <c r="K37" s="61"/>
      <c r="L37" s="61"/>
      <c r="M37" s="38"/>
      <c r="N37" s="38"/>
      <c r="O37" s="41"/>
      <c r="P37" s="42"/>
      <c r="V37" s="45"/>
      <c r="W37" s="45"/>
    </row>
    <row r="38" spans="2:23" ht="20.100000000000001" customHeight="1">
      <c r="C38" s="53" t="s">
        <v>136</v>
      </c>
      <c r="D38" s="54">
        <v>3358.1920253235248</v>
      </c>
      <c r="E38" s="54">
        <v>3525.7566318042063</v>
      </c>
      <c r="F38" s="54">
        <v>3981</v>
      </c>
      <c r="G38" s="54">
        <v>4332.4493713551346</v>
      </c>
      <c r="H38" s="54">
        <v>4920.6492022714838</v>
      </c>
      <c r="I38" s="54">
        <v>5026.4114497245237</v>
      </c>
      <c r="J38" s="54">
        <v>5591.7789291380459</v>
      </c>
      <c r="K38" s="54">
        <v>6019.562750793325</v>
      </c>
      <c r="L38" s="54">
        <v>6811.2772986100208</v>
      </c>
      <c r="M38" s="54">
        <v>6997.0413349899445</v>
      </c>
      <c r="N38" s="54">
        <v>7676.6751503099904</v>
      </c>
      <c r="O38" s="55">
        <v>0.37285025885194001</v>
      </c>
      <c r="P38" s="42"/>
      <c r="V38" s="45"/>
      <c r="W38" s="45"/>
    </row>
    <row r="39" spans="2:23" ht="20.100000000000001" customHeight="1">
      <c r="C39" s="37"/>
      <c r="D39" s="62">
        <v>0</v>
      </c>
      <c r="E39" s="62">
        <v>0</v>
      </c>
      <c r="F39" s="62"/>
      <c r="G39" s="62"/>
      <c r="H39" s="62"/>
      <c r="I39" s="62"/>
      <c r="J39" s="62"/>
      <c r="K39" s="62"/>
      <c r="L39" s="62"/>
      <c r="M39" s="62"/>
      <c r="N39" s="62"/>
      <c r="O39" s="41"/>
      <c r="P39" s="42"/>
      <c r="V39" s="174"/>
      <c r="W39" s="174"/>
    </row>
    <row r="40" spans="2:23" ht="20.100000000000001" customHeight="1">
      <c r="C40" s="36" t="s">
        <v>137</v>
      </c>
      <c r="D40" s="61"/>
      <c r="E40" s="61"/>
      <c r="F40" s="61"/>
      <c r="G40" s="61"/>
      <c r="H40" s="61"/>
      <c r="I40" s="61"/>
      <c r="J40" s="61"/>
      <c r="K40" s="61"/>
      <c r="L40" s="61"/>
      <c r="M40" s="61"/>
      <c r="N40" s="61"/>
      <c r="O40" s="41"/>
      <c r="P40" s="42"/>
    </row>
    <row r="41" spans="2:23" ht="20.100000000000001" customHeight="1">
      <c r="C41" s="37" t="s">
        <v>138</v>
      </c>
      <c r="D41" s="40">
        <v>254.2447899</v>
      </c>
      <c r="E41" s="40">
        <v>254.2447899</v>
      </c>
      <c r="F41" s="40">
        <v>254.52</v>
      </c>
      <c r="G41" s="40">
        <v>254.52078990000001</v>
      </c>
      <c r="H41" s="40">
        <v>254.52078989999998</v>
      </c>
      <c r="I41" s="40">
        <v>254.52078989999998</v>
      </c>
      <c r="J41" s="40">
        <v>254.52078989999998</v>
      </c>
      <c r="K41" s="40">
        <v>254.52078989999998</v>
      </c>
      <c r="L41" s="40">
        <v>254.52078989999998</v>
      </c>
      <c r="M41" s="40">
        <v>254.52078989999998</v>
      </c>
      <c r="N41" s="40">
        <v>254.52078989999998</v>
      </c>
      <c r="O41" s="41">
        <v>0</v>
      </c>
      <c r="P41" s="42"/>
      <c r="S41" s="47"/>
    </row>
    <row r="42" spans="2:23" ht="20.100000000000001" customHeight="1">
      <c r="C42" s="37" t="s">
        <v>139</v>
      </c>
      <c r="D42" s="40">
        <v>84.114083488200009</v>
      </c>
      <c r="E42" s="40">
        <v>84.114083490000013</v>
      </c>
      <c r="F42" s="40">
        <v>84.11</v>
      </c>
      <c r="G42" s="40">
        <v>84.114083490000013</v>
      </c>
      <c r="H42" s="40">
        <v>84.114083490000013</v>
      </c>
      <c r="I42" s="40">
        <v>84.114083490000013</v>
      </c>
      <c r="J42" s="40">
        <v>84.114083490000013</v>
      </c>
      <c r="K42" s="40">
        <v>84.114083490000013</v>
      </c>
      <c r="L42" s="40">
        <v>84.114083490000013</v>
      </c>
      <c r="M42" s="40">
        <v>84.114083490000013</v>
      </c>
      <c r="N42" s="40">
        <v>84.114083490000013</v>
      </c>
      <c r="O42" s="41">
        <v>0</v>
      </c>
      <c r="P42" s="42"/>
    </row>
    <row r="43" spans="2:23" ht="20.100000000000001" customHeight="1">
      <c r="C43" s="37" t="s">
        <v>140</v>
      </c>
      <c r="D43" s="40">
        <v>-2.9345269524800681</v>
      </c>
      <c r="E43" s="40">
        <v>-2.6587641520000003</v>
      </c>
      <c r="F43" s="40">
        <v>-2.81</v>
      </c>
      <c r="G43" s="40">
        <v>-1.6374152909015394</v>
      </c>
      <c r="H43" s="40">
        <v>-1.4643634232</v>
      </c>
      <c r="I43" s="40">
        <v>-1.6073341056000001</v>
      </c>
      <c r="J43" s="40">
        <v>-1.2656976104600597</v>
      </c>
      <c r="K43" s="40">
        <v>-1.19841044</v>
      </c>
      <c r="L43" s="40">
        <v>-1.2394619099999999</v>
      </c>
      <c r="M43" s="40">
        <v>-2.3679843199999997</v>
      </c>
      <c r="N43" s="40">
        <v>-1.1345555999999997</v>
      </c>
      <c r="O43" s="41">
        <v>-0.1036124342625504</v>
      </c>
      <c r="P43" s="42"/>
    </row>
    <row r="44" spans="2:23" ht="20.100000000000001" customHeight="1">
      <c r="C44" s="37" t="s">
        <v>177</v>
      </c>
      <c r="D44" s="40">
        <v>0</v>
      </c>
      <c r="E44" s="40">
        <v>-0.11381250999999999</v>
      </c>
      <c r="F44" s="40">
        <v>0</v>
      </c>
      <c r="G44" s="40">
        <v>-3.8698560000000007E-2</v>
      </c>
      <c r="H44" s="40">
        <v>-0.11190662000000001</v>
      </c>
      <c r="I44" s="40">
        <v>-0.11885806000000002</v>
      </c>
      <c r="J44" s="40">
        <v>-0.13054368</v>
      </c>
      <c r="K44" s="40">
        <v>-0.13484483000000003</v>
      </c>
      <c r="L44" s="40">
        <v>-1.7352591000000002</v>
      </c>
      <c r="M44" s="40">
        <v>-1.75787352</v>
      </c>
      <c r="N44" s="40">
        <v>-1.51869627</v>
      </c>
      <c r="O44" s="41" t="s">
        <v>273</v>
      </c>
      <c r="P44" s="42"/>
    </row>
    <row r="45" spans="2:23" ht="20.100000000000001" customHeight="1">
      <c r="C45" s="37" t="s">
        <v>513</v>
      </c>
      <c r="D45" s="40">
        <v>0</v>
      </c>
      <c r="E45" s="40">
        <v>0</v>
      </c>
      <c r="F45" s="40">
        <v>0</v>
      </c>
      <c r="G45" s="40">
        <v>0</v>
      </c>
      <c r="H45" s="40">
        <v>0</v>
      </c>
      <c r="I45" s="40">
        <v>0</v>
      </c>
      <c r="J45" s="40">
        <v>0</v>
      </c>
      <c r="K45" s="40">
        <v>0</v>
      </c>
      <c r="L45" s="40">
        <v>0</v>
      </c>
      <c r="M45" s="40">
        <v>0</v>
      </c>
      <c r="N45" s="40">
        <v>200</v>
      </c>
      <c r="O45" s="41" t="s">
        <v>273</v>
      </c>
      <c r="P45" s="42"/>
    </row>
    <row r="46" spans="2:23" ht="20.100000000000001" customHeight="1">
      <c r="C46" s="37" t="s">
        <v>141</v>
      </c>
      <c r="D46" s="40">
        <v>30.145945049993557</v>
      </c>
      <c r="E46" s="40">
        <v>30.14594505441767</v>
      </c>
      <c r="F46" s="40">
        <v>24.801400000000001</v>
      </c>
      <c r="G46" s="40">
        <v>24.81992419441767</v>
      </c>
      <c r="H46" s="40">
        <v>31.618966849412605</v>
      </c>
      <c r="I46" s="40">
        <v>31.618966854417664</v>
      </c>
      <c r="J46" s="40">
        <v>31.618966854417664</v>
      </c>
      <c r="K46" s="40">
        <v>31.618966854417671</v>
      </c>
      <c r="L46" s="40">
        <v>41.015430524417667</v>
      </c>
      <c r="M46" s="40">
        <v>41.321680504417671</v>
      </c>
      <c r="N46" s="40">
        <v>41.62793050441767</v>
      </c>
      <c r="O46" s="41">
        <v>0.31654935773467874</v>
      </c>
      <c r="P46" s="42"/>
    </row>
    <row r="47" spans="2:23" ht="20.100000000000001" customHeight="1">
      <c r="C47" s="37" t="s">
        <v>142</v>
      </c>
      <c r="D47" s="40">
        <v>144.65121439686894</v>
      </c>
      <c r="E47" s="40">
        <v>177.38791909938382</v>
      </c>
      <c r="F47" s="40">
        <v>186.85499999999999</v>
      </c>
      <c r="G47" s="40">
        <v>226.23882718699898</v>
      </c>
      <c r="H47" s="40">
        <v>251.59802832262633</v>
      </c>
      <c r="I47" s="40">
        <v>290.60176298971152</v>
      </c>
      <c r="J47" s="40">
        <v>289.66324783533378</v>
      </c>
      <c r="K47" s="40">
        <v>331.91904340842251</v>
      </c>
      <c r="L47" s="40">
        <v>370.44903234954097</v>
      </c>
      <c r="M47" s="40">
        <v>417.94909915910847</v>
      </c>
      <c r="N47" s="40">
        <v>421.36180696040225</v>
      </c>
      <c r="O47" s="41">
        <v>0.45466092129138791</v>
      </c>
      <c r="P47" s="42"/>
    </row>
    <row r="48" spans="2:23" ht="20.100000000000001" customHeight="1">
      <c r="C48" s="36" t="s">
        <v>143</v>
      </c>
      <c r="D48" s="63">
        <v>510.05724646258244</v>
      </c>
      <c r="E48" s="63">
        <v>543.12016088180144</v>
      </c>
      <c r="F48" s="63">
        <v>547.5</v>
      </c>
      <c r="G48" s="63">
        <v>588.01751092051518</v>
      </c>
      <c r="H48" s="63">
        <v>620.27559851883893</v>
      </c>
      <c r="I48" s="63">
        <v>659.12941106852918</v>
      </c>
      <c r="J48" s="63">
        <v>658.52084678929134</v>
      </c>
      <c r="K48" s="63">
        <v>700.83962838284015</v>
      </c>
      <c r="L48" s="63">
        <v>747.12461525395861</v>
      </c>
      <c r="M48" s="63">
        <v>793.77979521352597</v>
      </c>
      <c r="N48" s="63">
        <v>998.97135898481997</v>
      </c>
      <c r="O48" s="41">
        <v>0.51699276318349185</v>
      </c>
      <c r="P48" s="42"/>
      <c r="S48" s="44"/>
    </row>
    <row r="49" spans="3:20" ht="20.100000000000001" customHeight="1">
      <c r="C49" s="37" t="s">
        <v>144</v>
      </c>
      <c r="D49" s="40">
        <v>1.9713487888646648E-2</v>
      </c>
      <c r="E49" s="40">
        <v>2.0499871528646647E-2</v>
      </c>
      <c r="F49" s="40">
        <v>0.02</v>
      </c>
      <c r="G49" s="40">
        <v>2.1758681096466823E-2</v>
      </c>
      <c r="H49" s="40">
        <v>2.2189381816286997E-2</v>
      </c>
      <c r="I49" s="40">
        <v>2.3604832272287001E-2</v>
      </c>
      <c r="J49" s="40">
        <v>2.5075240008286998E-2</v>
      </c>
      <c r="K49" s="40">
        <v>2.6969784016287E-2</v>
      </c>
      <c r="L49" s="40">
        <v>3.3542836967927349E-2</v>
      </c>
      <c r="M49" s="40">
        <v>3.6548359352286994E-2</v>
      </c>
      <c r="N49" s="40">
        <v>3.982318712010717E-2</v>
      </c>
      <c r="O49" s="41">
        <v>0.58814779467499378</v>
      </c>
      <c r="P49" s="64"/>
      <c r="R49" s="65"/>
      <c r="S49" s="44"/>
    </row>
    <row r="50" spans="3:20" ht="20.100000000000001" customHeight="1">
      <c r="C50" s="53" t="s">
        <v>145</v>
      </c>
      <c r="D50" s="54">
        <v>510.07695995047106</v>
      </c>
      <c r="E50" s="54">
        <v>543.14066075333017</v>
      </c>
      <c r="F50" s="54">
        <v>547.52</v>
      </c>
      <c r="G50" s="54">
        <v>588.03926960161164</v>
      </c>
      <c r="H50" s="54">
        <v>620.29778790065518</v>
      </c>
      <c r="I50" s="54">
        <v>659.15301590080151</v>
      </c>
      <c r="J50" s="54">
        <v>658.54592202929962</v>
      </c>
      <c r="K50" s="54">
        <v>700.86659816685642</v>
      </c>
      <c r="L50" s="54">
        <v>747.15815809092658</v>
      </c>
      <c r="M50" s="54">
        <v>793.81634357287828</v>
      </c>
      <c r="N50" s="54">
        <v>999.01118217194005</v>
      </c>
      <c r="O50" s="55">
        <v>0.51699547253060452</v>
      </c>
      <c r="P50" s="42"/>
      <c r="S50" s="50"/>
    </row>
    <row r="51" spans="3:20" ht="20.100000000000001" customHeight="1">
      <c r="C51" s="36"/>
      <c r="D51" s="61"/>
      <c r="E51" s="61"/>
      <c r="F51" s="61">
        <v>0</v>
      </c>
      <c r="G51" s="61"/>
      <c r="H51" s="61"/>
      <c r="I51" s="61"/>
      <c r="J51" s="61"/>
      <c r="K51" s="61"/>
      <c r="L51" s="61"/>
      <c r="M51" s="61"/>
      <c r="N51" s="61"/>
      <c r="O51" s="41"/>
      <c r="P51" s="42"/>
    </row>
    <row r="52" spans="3:20" ht="20.100000000000001" customHeight="1">
      <c r="C52" s="53" t="s">
        <v>146</v>
      </c>
      <c r="D52" s="54">
        <v>3868.2689852739959</v>
      </c>
      <c r="E52" s="54">
        <v>4068.8972925575367</v>
      </c>
      <c r="F52" s="54">
        <v>4528.5200000000004</v>
      </c>
      <c r="G52" s="54">
        <v>4920.4886409567462</v>
      </c>
      <c r="H52" s="54">
        <v>5540.9469901721386</v>
      </c>
      <c r="I52" s="54">
        <v>5685.5644656253253</v>
      </c>
      <c r="J52" s="54">
        <v>6250.3248511673455</v>
      </c>
      <c r="K52" s="54">
        <v>6720.4293489601814</v>
      </c>
      <c r="L52" s="54">
        <v>7558.4354567009477</v>
      </c>
      <c r="M52" s="54">
        <v>7790.8576785628229</v>
      </c>
      <c r="N52" s="54">
        <v>8675.6863324819296</v>
      </c>
      <c r="O52" s="55">
        <v>0.38803766829201036</v>
      </c>
      <c r="P52" s="42"/>
      <c r="S52" s="331"/>
      <c r="T52" s="110"/>
    </row>
    <row r="53" spans="3:20" ht="20.100000000000001" customHeight="1">
      <c r="J53" s="46"/>
      <c r="K53" s="46"/>
      <c r="L53" s="46"/>
      <c r="M53" s="46"/>
      <c r="N53" s="46"/>
      <c r="P53" s="42"/>
    </row>
    <row r="55" spans="3:20">
      <c r="H55" s="46"/>
      <c r="I55" s="46"/>
      <c r="J55" s="46"/>
      <c r="K55" s="46"/>
      <c r="L55" s="46"/>
      <c r="M55" s="46"/>
      <c r="N55" s="46"/>
    </row>
    <row r="56" spans="3:20">
      <c r="F56" s="65"/>
      <c r="G56" s="65"/>
      <c r="H56" s="65"/>
      <c r="I56" s="65"/>
      <c r="J56" s="65"/>
      <c r="K56" s="65"/>
      <c r="L56" s="65"/>
      <c r="M56" s="65"/>
      <c r="N56" s="65"/>
    </row>
    <row r="57" spans="3:20">
      <c r="J57" s="46"/>
      <c r="K57" s="46"/>
      <c r="L57" s="46"/>
      <c r="M57" s="46"/>
      <c r="N57" s="46"/>
    </row>
    <row r="58" spans="3:20">
      <c r="L58" s="46"/>
      <c r="N58" s="46"/>
    </row>
    <row r="60" spans="3:20">
      <c r="L60" s="65"/>
      <c r="M60" s="65"/>
      <c r="N60" s="65"/>
    </row>
  </sheetData>
  <hyperlinks>
    <hyperlink ref="R5" location="Cover!A1" display="cover" xr:uid="{35A5F6A7-8764-459C-9826-FB345BCCE132}"/>
  </hyperlinks>
  <printOptions horizontalCentered="1" verticalCentered="1"/>
  <pageMargins left="0.11811023622047245" right="0.11811023622047245" top="0.15748031496062992" bottom="0.15748031496062992" header="0.31496062992125984" footer="0.11811023622047245"/>
  <pageSetup paperSize="8" scale="77" orientation="landscape" r:id="rId1"/>
  <headerFooter>
    <oddFooter>&amp;L&amp;12&amp;D &amp;T&amp;C&amp;12Page &amp;P of &amp;N&amp;R&amp;"-,Bold"&amp;12Optima bank&amp;"-,Regular"
Results factsheet</oddFooter>
  </headerFooter>
  <rowBreaks count="1" manualBreakCount="1">
    <brk id="5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9215B-BADF-4EDE-8E75-0762668AF60F}">
  <dimension ref="A1:O80"/>
  <sheetViews>
    <sheetView zoomScale="80" zoomScaleNormal="80" workbookViewId="0">
      <selection activeCell="H55" sqref="H55"/>
    </sheetView>
  </sheetViews>
  <sheetFormatPr defaultColWidth="9.140625" defaultRowHeight="15" outlineLevelCol="1"/>
  <cols>
    <col min="1" max="1" width="48.7109375" style="332" customWidth="1"/>
    <col min="2" max="2" width="7.5703125" style="354" customWidth="1"/>
    <col min="3" max="3" width="17.7109375" style="354" customWidth="1"/>
    <col min="4" max="4" width="18" style="335" customWidth="1"/>
    <col min="5" max="5" width="13.28515625" style="335" customWidth="1" outlineLevel="1"/>
    <col min="6" max="6" width="12.7109375" style="336" customWidth="1"/>
    <col min="7" max="7" width="17.5703125" style="335" customWidth="1" outlineLevel="1"/>
    <col min="8" max="8" width="16.140625" style="335" customWidth="1" outlineLevel="1"/>
    <col min="9" max="9" width="17.85546875" style="335" customWidth="1" outlineLevel="1"/>
    <col min="10" max="10" width="13.7109375" style="335" customWidth="1" outlineLevel="1"/>
    <col min="11" max="11" width="16.5703125" style="335" customWidth="1" outlineLevel="1"/>
    <col min="12" max="14" width="13.7109375" style="335" customWidth="1" outlineLevel="1"/>
    <col min="15" max="15" width="11" style="335" customWidth="1" outlineLevel="1"/>
    <col min="16" max="16384" width="9.140625" style="337"/>
  </cols>
  <sheetData>
    <row r="1" spans="1:15">
      <c r="B1" s="333"/>
      <c r="C1" s="334"/>
    </row>
    <row r="2" spans="1:15">
      <c r="A2" s="333"/>
      <c r="B2" s="333"/>
      <c r="C2" s="334"/>
      <c r="G2" s="338"/>
      <c r="I2" s="339">
        <v>1</v>
      </c>
      <c r="J2" s="339">
        <v>1</v>
      </c>
      <c r="K2" s="339">
        <v>1</v>
      </c>
      <c r="L2" s="339">
        <v>0.99439999999999995</v>
      </c>
      <c r="M2" s="339">
        <v>1</v>
      </c>
      <c r="N2" s="339">
        <v>1</v>
      </c>
    </row>
    <row r="3" spans="1:15">
      <c r="A3" s="333"/>
      <c r="B3" s="333"/>
      <c r="C3" s="334"/>
      <c r="G3" s="338"/>
      <c r="I3" s="339">
        <v>0</v>
      </c>
      <c r="J3" s="339">
        <v>0</v>
      </c>
      <c r="K3" s="339">
        <v>0</v>
      </c>
      <c r="L3" s="339">
        <v>0</v>
      </c>
      <c r="M3" s="339">
        <v>0</v>
      </c>
      <c r="N3" s="339">
        <v>0</v>
      </c>
    </row>
    <row r="4" spans="1:15">
      <c r="A4" s="333"/>
      <c r="B4" s="333"/>
      <c r="C4" s="334"/>
      <c r="I4" s="340">
        <v>1</v>
      </c>
      <c r="J4" s="340">
        <v>1</v>
      </c>
      <c r="K4" s="340">
        <f>SUM(K2:K3)</f>
        <v>1</v>
      </c>
      <c r="L4" s="340">
        <f>SUM(L2:L3)</f>
        <v>0.99439999999999995</v>
      </c>
      <c r="M4" s="340">
        <f>SUM(M2:M3)</f>
        <v>1</v>
      </c>
      <c r="N4" s="340">
        <f>SUM(N2:N3)</f>
        <v>1</v>
      </c>
    </row>
    <row r="5" spans="1:15">
      <c r="A5" s="333"/>
      <c r="B5" s="333"/>
      <c r="C5" s="334"/>
      <c r="G5" s="338"/>
      <c r="I5" s="340">
        <v>0</v>
      </c>
      <c r="J5" s="340">
        <v>0</v>
      </c>
      <c r="K5" s="340">
        <f>100%-K4</f>
        <v>0</v>
      </c>
      <c r="L5" s="340">
        <f>100%-L4</f>
        <v>5.6000000000000494E-3</v>
      </c>
      <c r="M5" s="340">
        <f>100%-M4</f>
        <v>0</v>
      </c>
      <c r="N5" s="340">
        <f>100%-N4</f>
        <v>0</v>
      </c>
    </row>
    <row r="6" spans="1:15">
      <c r="A6" s="333"/>
      <c r="B6" s="333"/>
      <c r="C6" s="334"/>
      <c r="G6" s="338"/>
      <c r="I6" s="340"/>
      <c r="J6" s="340"/>
      <c r="K6" s="340"/>
      <c r="L6" s="340"/>
      <c r="M6" s="340"/>
      <c r="N6" s="340"/>
    </row>
    <row r="7" spans="1:15">
      <c r="A7" s="333"/>
      <c r="B7" s="333"/>
      <c r="C7" s="334"/>
    </row>
    <row r="8" spans="1:15" ht="23.25" thickBot="1">
      <c r="A8" s="333" t="s">
        <v>285</v>
      </c>
      <c r="B8" s="341"/>
      <c r="C8" s="342" t="s">
        <v>286</v>
      </c>
      <c r="D8" s="332"/>
      <c r="E8" s="332"/>
      <c r="F8" s="343"/>
      <c r="G8" s="332"/>
      <c r="H8" s="332"/>
      <c r="I8" s="344" t="s">
        <v>287</v>
      </c>
      <c r="J8" s="344" t="s">
        <v>288</v>
      </c>
      <c r="K8" s="344" t="s">
        <v>289</v>
      </c>
      <c r="L8" s="344" t="s">
        <v>290</v>
      </c>
      <c r="M8" s="344" t="s">
        <v>291</v>
      </c>
      <c r="N8" s="344" t="s">
        <v>292</v>
      </c>
      <c r="O8" s="332"/>
    </row>
    <row r="9" spans="1:15" ht="24.75" thickBot="1">
      <c r="A9" s="345" t="s">
        <v>293</v>
      </c>
      <c r="B9" s="346" t="s">
        <v>294</v>
      </c>
      <c r="C9" s="347" t="s">
        <v>295</v>
      </c>
      <c r="D9" s="348" t="s">
        <v>296</v>
      </c>
      <c r="E9" s="349"/>
      <c r="F9" s="350" t="s">
        <v>297</v>
      </c>
      <c r="G9" s="351" t="s">
        <v>298</v>
      </c>
      <c r="H9" s="352" t="s">
        <v>299</v>
      </c>
      <c r="I9" s="347" t="str">
        <f t="shared" ref="I9:N9" si="0">$C$9</f>
        <v>1/1/2026-30/6/2026</v>
      </c>
      <c r="J9" s="347" t="str">
        <f t="shared" si="0"/>
        <v>1/1/2026-30/6/2026</v>
      </c>
      <c r="K9" s="347" t="str">
        <f t="shared" si="0"/>
        <v>1/1/2026-30/6/2026</v>
      </c>
      <c r="L9" s="347" t="str">
        <f t="shared" si="0"/>
        <v>1/1/2026-30/6/2026</v>
      </c>
      <c r="M9" s="347" t="str">
        <f t="shared" si="0"/>
        <v>1/1/2026-30/6/2026</v>
      </c>
      <c r="N9" s="347" t="str">
        <f t="shared" si="0"/>
        <v>1/1/2026-30/6/2026</v>
      </c>
    </row>
    <row r="10" spans="1:15">
      <c r="A10" s="353"/>
      <c r="C10" s="355"/>
      <c r="O10" s="356"/>
    </row>
    <row r="11" spans="1:15">
      <c r="A11" s="353" t="s">
        <v>300</v>
      </c>
      <c r="B11" s="357">
        <v>6</v>
      </c>
      <c r="C11" s="355">
        <f>I11+J11+K11+L11+M11+N11</f>
        <v>173617853.49042565</v>
      </c>
      <c r="D11" s="355">
        <v>135294970.69</v>
      </c>
      <c r="E11" s="355"/>
      <c r="F11" s="358" t="s">
        <v>301</v>
      </c>
      <c r="G11" s="354" t="s">
        <v>302</v>
      </c>
      <c r="H11" s="359">
        <f>SUMIFS([2]ΑΠΟΤΕΛΕΣΜΑΤΑ!C:C,[2]ΑΠΟΤΕΛΕΣΜΑΤΑ!$A:$A,G11)-C11</f>
        <v>0</v>
      </c>
      <c r="I11" s="360">
        <v>170380422.60000002</v>
      </c>
      <c r="J11" s="360">
        <v>0</v>
      </c>
      <c r="K11" s="360">
        <v>5909906.7000000002</v>
      </c>
      <c r="L11" s="360">
        <v>33904.11</v>
      </c>
      <c r="M11" s="360">
        <v>3303642.65</v>
      </c>
      <c r="N11" s="360">
        <v>-6010022.5695743822</v>
      </c>
      <c r="O11" s="356"/>
    </row>
    <row r="12" spans="1:15">
      <c r="A12" s="353" t="s">
        <v>303</v>
      </c>
      <c r="B12" s="357">
        <v>6</v>
      </c>
      <c r="C12" s="355">
        <f>I12+J12+K12+L12+M12+N12</f>
        <v>-44309201.610000044</v>
      </c>
      <c r="D12" s="355">
        <v>-34052441.760000005</v>
      </c>
      <c r="E12" s="355"/>
      <c r="F12" s="358" t="s">
        <v>304</v>
      </c>
      <c r="G12" s="354" t="s">
        <v>305</v>
      </c>
      <c r="H12" s="359">
        <f>SUMIFS([2]ΑΠΟΤΕΛΕΣΜΑΤΑ!C:C,[2]ΑΠΟΤΕΛΕΣΜΑΤΑ!$A:$A,G12)-C12</f>
        <v>0</v>
      </c>
      <c r="I12" s="360">
        <v>-44322987.20000004</v>
      </c>
      <c r="J12" s="360">
        <v>0</v>
      </c>
      <c r="K12" s="360">
        <v>-4047468.99</v>
      </c>
      <c r="L12" s="360">
        <v>-1669.23</v>
      </c>
      <c r="M12" s="360">
        <v>-2050689.0999999996</v>
      </c>
      <c r="N12" s="360">
        <v>6113612.9099999992</v>
      </c>
      <c r="O12" s="356"/>
    </row>
    <row r="13" spans="1:15">
      <c r="A13" s="341" t="s">
        <v>306</v>
      </c>
      <c r="C13" s="361">
        <f>SUM(C11:C12)</f>
        <v>129308651.8804256</v>
      </c>
      <c r="D13" s="361">
        <f>SUM(D11:D12)</f>
        <v>101242528.92999999</v>
      </c>
      <c r="E13" s="334"/>
      <c r="F13" s="358"/>
      <c r="G13" s="354"/>
      <c r="I13" s="362">
        <f t="shared" ref="I13:N13" si="1">SUM(I11:I12)</f>
        <v>126057435.39999998</v>
      </c>
      <c r="J13" s="362">
        <f t="shared" si="1"/>
        <v>0</v>
      </c>
      <c r="K13" s="362">
        <f t="shared" si="1"/>
        <v>1862437.71</v>
      </c>
      <c r="L13" s="362">
        <f t="shared" si="1"/>
        <v>32234.880000000001</v>
      </c>
      <c r="M13" s="362">
        <f t="shared" si="1"/>
        <v>1252953.5500000003</v>
      </c>
      <c r="N13" s="362">
        <f t="shared" si="1"/>
        <v>103590.34042561706</v>
      </c>
      <c r="O13" s="356"/>
    </row>
    <row r="14" spans="1:15">
      <c r="A14" s="341"/>
      <c r="C14" s="355"/>
      <c r="D14" s="355"/>
      <c r="E14" s="355"/>
      <c r="F14" s="358"/>
      <c r="G14" s="354"/>
      <c r="I14" s="356"/>
      <c r="J14" s="356"/>
      <c r="K14" s="356"/>
      <c r="L14" s="356"/>
      <c r="M14" s="356"/>
      <c r="N14" s="356"/>
      <c r="O14" s="356"/>
    </row>
    <row r="15" spans="1:15">
      <c r="A15" s="353" t="s">
        <v>307</v>
      </c>
      <c r="B15" s="357">
        <v>7</v>
      </c>
      <c r="C15" s="355">
        <f>I15+J15+K15+L15+M15+N15</f>
        <v>47984075.519999981</v>
      </c>
      <c r="D15" s="355">
        <v>30088608.979999997</v>
      </c>
      <c r="E15" s="355"/>
      <c r="F15" s="358" t="s">
        <v>308</v>
      </c>
      <c r="G15" s="354" t="s">
        <v>309</v>
      </c>
      <c r="H15" s="359">
        <f>SUMIFS([2]ΑΠΟΤΕΛΕΣΜΑΤΑ!C:C,[2]ΑΠΟΤΕΛΕΣΜΑΤΑ!$A:$A,G15)-C15</f>
        <v>0</v>
      </c>
      <c r="I15" s="360">
        <v>43812055.819999985</v>
      </c>
      <c r="J15" s="360">
        <v>0</v>
      </c>
      <c r="K15" s="360">
        <v>2062090.2299999997</v>
      </c>
      <c r="L15" s="360">
        <v>4303142.9300000006</v>
      </c>
      <c r="M15" s="360">
        <v>13000</v>
      </c>
      <c r="N15" s="360">
        <v>-2206213.4599999995</v>
      </c>
      <c r="O15" s="356"/>
    </row>
    <row r="16" spans="1:15">
      <c r="A16" s="353" t="s">
        <v>310</v>
      </c>
      <c r="B16" s="357">
        <v>7</v>
      </c>
      <c r="C16" s="355">
        <f>I16+J16+K16+L16+M16+N16</f>
        <v>-6412468.6899999985</v>
      </c>
      <c r="D16" s="355">
        <v>-4629545.0900000008</v>
      </c>
      <c r="E16" s="355"/>
      <c r="F16" s="358" t="s">
        <v>311</v>
      </c>
      <c r="G16" s="354" t="s">
        <v>312</v>
      </c>
      <c r="H16" s="359">
        <f>SUMIFS([2]ΑΠΟΤΕΛΕΣΜΑΤΑ!C:C,[2]ΑΠΟΤΕΛΕΣΜΑΤΑ!$A:$A,G16)-C16</f>
        <v>0</v>
      </c>
      <c r="I16" s="360">
        <v>-6348892.2399999993</v>
      </c>
      <c r="J16" s="360">
        <v>-86.4</v>
      </c>
      <c r="K16" s="360">
        <v>-41158.06</v>
      </c>
      <c r="L16" s="360">
        <v>-2228521.29</v>
      </c>
      <c r="M16" s="360">
        <v>-24.159999999999854</v>
      </c>
      <c r="N16" s="360">
        <v>2206213.46</v>
      </c>
      <c r="O16" s="356"/>
    </row>
    <row r="17" spans="1:15">
      <c r="A17" s="341" t="s">
        <v>313</v>
      </c>
      <c r="C17" s="361">
        <f>SUM(C15:C16)</f>
        <v>41571606.829999983</v>
      </c>
      <c r="D17" s="361">
        <f>SUM(D15:D16)</f>
        <v>25459063.889999997</v>
      </c>
      <c r="E17" s="334"/>
      <c r="F17" s="358"/>
      <c r="G17" s="354"/>
      <c r="I17" s="362">
        <f t="shared" ref="I17:N17" si="2">SUM(I15:I16)</f>
        <v>37463163.579999983</v>
      </c>
      <c r="J17" s="362">
        <f t="shared" si="2"/>
        <v>-86.4</v>
      </c>
      <c r="K17" s="362">
        <f t="shared" si="2"/>
        <v>2020932.1699999997</v>
      </c>
      <c r="L17" s="362">
        <f t="shared" si="2"/>
        <v>2074621.6400000006</v>
      </c>
      <c r="M17" s="362">
        <f t="shared" si="2"/>
        <v>12975.84</v>
      </c>
      <c r="N17" s="362">
        <f t="shared" si="2"/>
        <v>0</v>
      </c>
      <c r="O17" s="356"/>
    </row>
    <row r="18" spans="1:15">
      <c r="A18" s="341"/>
      <c r="C18" s="355"/>
      <c r="D18" s="355"/>
      <c r="E18" s="355"/>
      <c r="F18" s="358"/>
      <c r="G18" s="354"/>
      <c r="I18" s="356"/>
      <c r="J18" s="356"/>
      <c r="K18" s="356"/>
      <c r="L18" s="356"/>
      <c r="M18" s="356"/>
      <c r="N18" s="356"/>
      <c r="O18" s="356"/>
    </row>
    <row r="19" spans="1:15">
      <c r="A19" s="353" t="s">
        <v>314</v>
      </c>
      <c r="C19" s="355">
        <f>I19+J19+K19+L19+M19+N19</f>
        <v>1120360.0999999999</v>
      </c>
      <c r="D19" s="355">
        <v>205617.67</v>
      </c>
      <c r="E19" s="355"/>
      <c r="F19" s="358" t="s">
        <v>315</v>
      </c>
      <c r="G19" s="354" t="s">
        <v>316</v>
      </c>
      <c r="H19" s="359">
        <f>SUMIFS([2]ΑΠΟΤΕΛΕΣΜΑΤΑ!C:C,[2]ΑΠΟΤΕΛΕΣΜΑΤΑ!$A:$A,G19)-C19</f>
        <v>0</v>
      </c>
      <c r="I19" s="360">
        <v>1084209.97</v>
      </c>
      <c r="J19" s="360">
        <v>0</v>
      </c>
      <c r="K19" s="360">
        <v>0</v>
      </c>
      <c r="L19" s="360">
        <v>36150.129999999997</v>
      </c>
      <c r="M19" s="360">
        <v>0</v>
      </c>
      <c r="N19" s="360">
        <v>0</v>
      </c>
      <c r="O19" s="356"/>
    </row>
    <row r="20" spans="1:15">
      <c r="A20" s="353" t="s">
        <v>317</v>
      </c>
      <c r="B20" s="357">
        <v>8</v>
      </c>
      <c r="C20" s="355">
        <f>I20+J20+K20+L20+M20+N20</f>
        <v>7852647.5200000266</v>
      </c>
      <c r="D20" s="355">
        <v>9628133.0499999989</v>
      </c>
      <c r="E20" s="355"/>
      <c r="F20" s="358" t="s">
        <v>318</v>
      </c>
      <c r="G20" s="354" t="s">
        <v>319</v>
      </c>
      <c r="H20" s="359">
        <f>SUMIFS([2]ΑΠΟΤΕΛΕΣΜΑΤΑ!C:C,[2]ΑΠΟΤΕΛΕΣΜΑΤΑ!$A:$A,G20)-C20</f>
        <v>0</v>
      </c>
      <c r="I20" s="360">
        <v>7862755.5900000259</v>
      </c>
      <c r="J20" s="360">
        <v>0</v>
      </c>
      <c r="K20" s="360">
        <v>205.23000000000002</v>
      </c>
      <c r="L20" s="360">
        <v>-10313.299999999999</v>
      </c>
      <c r="M20" s="360">
        <v>0</v>
      </c>
      <c r="N20" s="360">
        <v>0</v>
      </c>
      <c r="O20" s="356"/>
    </row>
    <row r="21" spans="1:15" ht="33.75">
      <c r="A21" s="353" t="s">
        <v>320</v>
      </c>
      <c r="B21" s="357"/>
      <c r="C21" s="355">
        <f>I21+J21+K21+L21+M21+N21</f>
        <v>1481406.88</v>
      </c>
      <c r="D21" s="355">
        <v>2760443.81</v>
      </c>
      <c r="E21" s="355"/>
      <c r="F21" s="358" t="s">
        <v>321</v>
      </c>
      <c r="G21" s="354" t="s">
        <v>322</v>
      </c>
      <c r="H21" s="359">
        <f>SUMIFS([2]ΑΠΟΤΕΛΕΣΜΑΤΑ!C:C,[2]ΑΠΟΤΕΛΕΣΜΑΤΑ!$A:$A,G21)-C21</f>
        <v>0</v>
      </c>
      <c r="I21" s="360">
        <v>1494878.5099999998</v>
      </c>
      <c r="J21" s="360">
        <v>0</v>
      </c>
      <c r="K21" s="360">
        <v>0</v>
      </c>
      <c r="L21" s="360">
        <v>0</v>
      </c>
      <c r="M21" s="360">
        <v>37.81</v>
      </c>
      <c r="N21" s="360">
        <v>-13509.44</v>
      </c>
      <c r="O21" s="356"/>
    </row>
    <row r="22" spans="1:15">
      <c r="A22" s="353" t="s">
        <v>323</v>
      </c>
      <c r="B22" s="357">
        <v>10</v>
      </c>
      <c r="C22" s="355">
        <f>I22+J22+K22+L22+M22+N22</f>
        <v>120163.46999999997</v>
      </c>
      <c r="D22" s="355">
        <v>1049183.3899999999</v>
      </c>
      <c r="E22" s="355"/>
      <c r="F22" s="358" t="s">
        <v>324</v>
      </c>
      <c r="G22" s="354" t="s">
        <v>325</v>
      </c>
      <c r="H22" s="359">
        <f>SUMIFS([2]ΑΠΟΤΕΛΕΣΜΑΤΑ!C:C,[2]ΑΠΟΤΕΛΕΣΜΑΤΑ!$A:$A,G22)-C22</f>
        <v>0</v>
      </c>
      <c r="I22" s="360">
        <v>272531.65999999997</v>
      </c>
      <c r="J22" s="360">
        <v>51.2</v>
      </c>
      <c r="K22" s="360">
        <v>0</v>
      </c>
      <c r="L22" s="360">
        <v>-123.42</v>
      </c>
      <c r="M22" s="360">
        <v>0</v>
      </c>
      <c r="N22" s="360">
        <v>-152295.97000000003</v>
      </c>
      <c r="O22" s="356"/>
    </row>
    <row r="23" spans="1:15">
      <c r="A23" s="353"/>
      <c r="C23" s="361">
        <f>SUM(C19:C22)</f>
        <v>10574577.970000027</v>
      </c>
      <c r="D23" s="361">
        <f>SUM(D19:D22)</f>
        <v>13643377.92</v>
      </c>
      <c r="E23" s="334"/>
      <c r="F23" s="358"/>
      <c r="G23" s="354"/>
      <c r="H23" s="359"/>
      <c r="I23" s="362">
        <f t="shared" ref="I23:N23" si="3">SUM(I19:I22)</f>
        <v>10714375.730000027</v>
      </c>
      <c r="J23" s="362">
        <f t="shared" si="3"/>
        <v>51.2</v>
      </c>
      <c r="K23" s="362">
        <f t="shared" si="3"/>
        <v>205.23000000000002</v>
      </c>
      <c r="L23" s="362">
        <f t="shared" si="3"/>
        <v>25713.41</v>
      </c>
      <c r="M23" s="362">
        <f t="shared" si="3"/>
        <v>37.81</v>
      </c>
      <c r="N23" s="362">
        <f t="shared" si="3"/>
        <v>-165805.41000000003</v>
      </c>
      <c r="O23" s="356"/>
    </row>
    <row r="24" spans="1:15">
      <c r="A24" s="353"/>
      <c r="C24" s="334"/>
      <c r="D24" s="334"/>
      <c r="E24" s="334"/>
      <c r="F24" s="358"/>
      <c r="G24" s="354"/>
      <c r="I24" s="363"/>
      <c r="J24" s="363"/>
      <c r="K24" s="363"/>
      <c r="L24" s="363"/>
      <c r="M24" s="363"/>
      <c r="N24" s="363"/>
      <c r="O24" s="356"/>
    </row>
    <row r="25" spans="1:15">
      <c r="A25" s="364" t="s">
        <v>326</v>
      </c>
      <c r="C25" s="365">
        <f>C13+C17+C23</f>
        <v>181454836.68042561</v>
      </c>
      <c r="D25" s="365">
        <f>D13+D17+D23</f>
        <v>140344970.73999998</v>
      </c>
      <c r="E25" s="334"/>
      <c r="F25" s="358"/>
      <c r="G25" s="354"/>
      <c r="I25" s="366">
        <f t="shared" ref="I25:N25" si="4">I13+I17+I23</f>
        <v>174234974.70999998</v>
      </c>
      <c r="J25" s="366">
        <f t="shared" si="4"/>
        <v>-35.200000000000003</v>
      </c>
      <c r="K25" s="366">
        <f t="shared" si="4"/>
        <v>3883575.11</v>
      </c>
      <c r="L25" s="366">
        <f t="shared" si="4"/>
        <v>2132569.9300000006</v>
      </c>
      <c r="M25" s="366">
        <f t="shared" si="4"/>
        <v>1265967.2000000004</v>
      </c>
      <c r="N25" s="366">
        <f t="shared" si="4"/>
        <v>-62215.069574382971</v>
      </c>
      <c r="O25" s="356"/>
    </row>
    <row r="26" spans="1:15">
      <c r="A26" s="353"/>
      <c r="C26" s="355"/>
      <c r="D26" s="355"/>
      <c r="E26" s="355"/>
      <c r="F26" s="358"/>
      <c r="G26" s="354"/>
      <c r="I26" s="356"/>
      <c r="J26" s="356"/>
      <c r="K26" s="356"/>
      <c r="L26" s="356"/>
      <c r="M26" s="356"/>
      <c r="N26" s="356"/>
      <c r="O26" s="356"/>
    </row>
    <row r="27" spans="1:15">
      <c r="A27" s="353" t="s">
        <v>327</v>
      </c>
      <c r="B27" s="357">
        <v>11</v>
      </c>
      <c r="C27" s="355">
        <f>I27+J27+K27+L27+M27+N27</f>
        <v>-21035434.949999999</v>
      </c>
      <c r="D27" s="355">
        <v>-17540029.770000003</v>
      </c>
      <c r="E27" s="355"/>
      <c r="F27" s="358" t="s">
        <v>328</v>
      </c>
      <c r="G27" s="354" t="s">
        <v>329</v>
      </c>
      <c r="H27" s="359">
        <f>SUMIFS([2]ΑΠΟΤΕΛΕΣΜΑΤΑ!C:C,[2]ΑΠΟΤΕΛΕΣΜΑΤΑ!$A:$A,G27)-C27</f>
        <v>0</v>
      </c>
      <c r="I27" s="360">
        <v>-20035052.289999999</v>
      </c>
      <c r="J27" s="360">
        <v>0</v>
      </c>
      <c r="K27" s="360">
        <v>-456542.33999999997</v>
      </c>
      <c r="L27" s="360">
        <v>-286485.34000000008</v>
      </c>
      <c r="M27" s="360">
        <v>-257354.97999999995</v>
      </c>
      <c r="N27" s="360">
        <v>0</v>
      </c>
      <c r="O27" s="356"/>
    </row>
    <row r="28" spans="1:15">
      <c r="A28" s="353" t="s">
        <v>330</v>
      </c>
      <c r="B28" s="357">
        <v>12</v>
      </c>
      <c r="C28" s="355">
        <f>I28+J28+K28+L28+M28+N28</f>
        <v>-12641028.410000004</v>
      </c>
      <c r="D28" s="355">
        <v>-10251706.149999999</v>
      </c>
      <c r="E28" s="355"/>
      <c r="F28" s="358" t="s">
        <v>331</v>
      </c>
      <c r="G28" s="354" t="s">
        <v>332</v>
      </c>
      <c r="H28" s="359">
        <f>SUMIFS([2]ΑΠΟΤΕΛΕΣΜΑΤΑ!C:C,[2]ΑΠΟΤΕΛΕΣΜΑΤΑ!$A:$A,G28)-C28</f>
        <v>0</v>
      </c>
      <c r="I28" s="360">
        <v>-12004893.730000004</v>
      </c>
      <c r="J28" s="360">
        <v>-2342.4</v>
      </c>
      <c r="K28" s="360">
        <v>-389777.33000000007</v>
      </c>
      <c r="L28" s="360">
        <v>-286408.19000000006</v>
      </c>
      <c r="M28" s="360">
        <v>-77295.500000000015</v>
      </c>
      <c r="N28" s="360">
        <v>119688.74000000003</v>
      </c>
      <c r="O28" s="356"/>
    </row>
    <row r="29" spans="1:15">
      <c r="A29" s="353" t="s">
        <v>333</v>
      </c>
      <c r="C29" s="355">
        <f>I29+J29+K29+L29+M29+N29</f>
        <v>-4638204.5590760289</v>
      </c>
      <c r="D29" s="355">
        <v>-4475557.9099999992</v>
      </c>
      <c r="E29" s="355"/>
      <c r="F29" s="358" t="s">
        <v>334</v>
      </c>
      <c r="G29" s="354" t="s">
        <v>335</v>
      </c>
      <c r="H29" s="359">
        <f>SUMIFS([2]ΑΠΟΤΕΛΕΣΜΑΤΑ!C:C,[2]ΑΠΟΤΕΛΕΣΜΑΤΑ!$A:$A,G29)-C29</f>
        <v>0</v>
      </c>
      <c r="I29" s="360">
        <v>-4411327.0600000015</v>
      </c>
      <c r="J29" s="360">
        <v>0</v>
      </c>
      <c r="K29" s="360">
        <v>-41807.020000000004</v>
      </c>
      <c r="L29" s="360">
        <v>-43831.05</v>
      </c>
      <c r="M29" s="360">
        <v>-18081.79</v>
      </c>
      <c r="N29" s="360">
        <v>-123157.63907602774</v>
      </c>
      <c r="O29" s="356"/>
    </row>
    <row r="30" spans="1:15">
      <c r="A30" s="364" t="s">
        <v>336</v>
      </c>
      <c r="C30" s="361">
        <f>SUM(C27:C29)</f>
        <v>-38314667.919076025</v>
      </c>
      <c r="D30" s="361">
        <f>SUM(D27:D29)</f>
        <v>-32267293.830000002</v>
      </c>
      <c r="E30" s="334"/>
      <c r="F30" s="358"/>
      <c r="G30" s="354"/>
      <c r="I30" s="362">
        <f t="shared" ref="I30:N30" si="5">SUM(I27:I29)</f>
        <v>-36451273.080000006</v>
      </c>
      <c r="J30" s="362">
        <f t="shared" si="5"/>
        <v>-2342.4</v>
      </c>
      <c r="K30" s="362">
        <f t="shared" si="5"/>
        <v>-888126.69000000006</v>
      </c>
      <c r="L30" s="362">
        <f t="shared" si="5"/>
        <v>-616724.58000000019</v>
      </c>
      <c r="M30" s="362">
        <f t="shared" si="5"/>
        <v>-352732.26999999996</v>
      </c>
      <c r="N30" s="362">
        <f t="shared" si="5"/>
        <v>-3468.8990760277084</v>
      </c>
      <c r="O30" s="356"/>
    </row>
    <row r="31" spans="1:15">
      <c r="A31" s="353"/>
      <c r="C31" s="355">
        <f>I31+J31+K31+L31+M31+N31</f>
        <v>0</v>
      </c>
      <c r="D31" s="355"/>
      <c r="E31" s="355"/>
      <c r="F31" s="358"/>
      <c r="G31" s="354"/>
      <c r="I31" s="360"/>
      <c r="J31" s="360"/>
      <c r="K31" s="360"/>
      <c r="L31" s="360"/>
      <c r="M31" s="360"/>
      <c r="N31" s="360"/>
      <c r="O31" s="356"/>
    </row>
    <row r="32" spans="1:15" ht="22.5">
      <c r="A32" s="341" t="s">
        <v>337</v>
      </c>
      <c r="C32" s="365">
        <f>C25+C30</f>
        <v>143140168.76134959</v>
      </c>
      <c r="D32" s="365">
        <f>D25+D30</f>
        <v>108077676.90999998</v>
      </c>
      <c r="E32" s="334"/>
      <c r="F32" s="358"/>
      <c r="G32" s="354"/>
      <c r="H32" s="359"/>
      <c r="I32" s="366">
        <f t="shared" ref="I32:N32" si="6">I25+I30</f>
        <v>137783701.62999997</v>
      </c>
      <c r="J32" s="366">
        <f t="shared" si="6"/>
        <v>-2377.6</v>
      </c>
      <c r="K32" s="366">
        <f t="shared" si="6"/>
        <v>2995448.42</v>
      </c>
      <c r="L32" s="366">
        <f t="shared" si="6"/>
        <v>1515845.3500000006</v>
      </c>
      <c r="M32" s="366">
        <f t="shared" si="6"/>
        <v>913234.9300000004</v>
      </c>
      <c r="N32" s="366">
        <f t="shared" si="6"/>
        <v>-65683.968650410679</v>
      </c>
      <c r="O32" s="356"/>
    </row>
    <row r="33" spans="1:15" ht="22.5">
      <c r="A33" s="353" t="s">
        <v>338</v>
      </c>
      <c r="B33" s="357">
        <v>13</v>
      </c>
      <c r="C33" s="355">
        <f>I33+J33+K33+L33+M33+N33</f>
        <v>-15137807.689351829</v>
      </c>
      <c r="D33" s="355">
        <v>-10717649.860000001</v>
      </c>
      <c r="E33" s="355"/>
      <c r="F33" s="358" t="s">
        <v>339</v>
      </c>
      <c r="G33" s="354" t="s">
        <v>340</v>
      </c>
      <c r="H33" s="359">
        <f>SUMIFS([2]ΑΠΟΤΕΛΕΣΜΑΤΑ!C:C,[2]ΑΠΟΤΕΛΕΣΜΑΤΑ!$A:$A,G33)-C33</f>
        <v>0</v>
      </c>
      <c r="I33" s="360">
        <v>-14860450.27</v>
      </c>
      <c r="J33" s="360">
        <v>0</v>
      </c>
      <c r="K33" s="360">
        <v>-135317.68999999997</v>
      </c>
      <c r="L33" s="360">
        <v>0</v>
      </c>
      <c r="M33" s="360">
        <v>-70151.25</v>
      </c>
      <c r="N33" s="360">
        <v>-71888.479351829999</v>
      </c>
      <c r="O33" s="356"/>
    </row>
    <row r="34" spans="1:15">
      <c r="A34" s="353" t="s">
        <v>341</v>
      </c>
      <c r="B34" s="357"/>
      <c r="C34" s="355">
        <f>I34+J34+K34+L34+M34+N34</f>
        <v>0</v>
      </c>
      <c r="D34" s="355">
        <v>0</v>
      </c>
      <c r="E34" s="355"/>
      <c r="F34" s="358" t="s">
        <v>342</v>
      </c>
      <c r="G34" s="354" t="s">
        <v>343</v>
      </c>
      <c r="H34" s="359">
        <f>SUMIFS([2]ΑΠΟΤΕΛΕΣΜΑΤΑ!C:C,[2]ΑΠΟΤΕΛΕΣΜΑΤΑ!$A:$A,G34)-C34</f>
        <v>0</v>
      </c>
      <c r="I34" s="360">
        <v>0</v>
      </c>
      <c r="J34" s="360">
        <v>0</v>
      </c>
      <c r="K34" s="360">
        <v>0</v>
      </c>
      <c r="L34" s="360">
        <v>0</v>
      </c>
      <c r="M34" s="360">
        <v>0</v>
      </c>
      <c r="N34" s="360">
        <v>0</v>
      </c>
      <c r="O34" s="356"/>
    </row>
    <row r="35" spans="1:15">
      <c r="A35" s="341" t="s">
        <v>344</v>
      </c>
      <c r="C35" s="365">
        <f>SUM(C33:C34)</f>
        <v>-15137807.689351829</v>
      </c>
      <c r="D35" s="365">
        <f>SUM(D33:D34)</f>
        <v>-10717649.860000001</v>
      </c>
      <c r="E35" s="334"/>
      <c r="F35" s="358"/>
      <c r="G35" s="354"/>
      <c r="H35" s="359"/>
      <c r="I35" s="366">
        <f t="shared" ref="I35:N35" si="7">SUM(I33:I34)</f>
        <v>-14860450.27</v>
      </c>
      <c r="J35" s="366">
        <f t="shared" si="7"/>
        <v>0</v>
      </c>
      <c r="K35" s="366">
        <f t="shared" si="7"/>
        <v>-135317.68999999997</v>
      </c>
      <c r="L35" s="366">
        <f t="shared" si="7"/>
        <v>0</v>
      </c>
      <c r="M35" s="366">
        <f t="shared" si="7"/>
        <v>-70151.25</v>
      </c>
      <c r="N35" s="366">
        <f t="shared" si="7"/>
        <v>-71888.479351829999</v>
      </c>
      <c r="O35" s="356"/>
    </row>
    <row r="36" spans="1:15" ht="24.75" customHeight="1">
      <c r="A36" s="353" t="s">
        <v>345</v>
      </c>
      <c r="B36" s="357"/>
      <c r="C36" s="355">
        <f>I36+J36+K36+L36+M36+N36</f>
        <v>0</v>
      </c>
      <c r="D36" s="355">
        <v>0</v>
      </c>
      <c r="E36" s="355"/>
      <c r="F36" s="358" t="s">
        <v>346</v>
      </c>
      <c r="G36" s="354"/>
      <c r="H36" s="359"/>
      <c r="I36" s="360">
        <v>0</v>
      </c>
      <c r="J36" s="360">
        <v>0</v>
      </c>
      <c r="K36" s="360">
        <v>0</v>
      </c>
      <c r="L36" s="360">
        <v>0</v>
      </c>
      <c r="M36" s="360">
        <v>0</v>
      </c>
      <c r="N36" s="360">
        <v>0</v>
      </c>
      <c r="O36" s="356"/>
    </row>
    <row r="37" spans="1:15">
      <c r="A37" s="353" t="s">
        <v>347</v>
      </c>
      <c r="B37" s="357"/>
      <c r="C37" s="355">
        <f>I37+J37+K37+L37+M37+N37</f>
        <v>0</v>
      </c>
      <c r="D37" s="355">
        <v>0</v>
      </c>
      <c r="E37" s="355"/>
      <c r="F37" s="358" t="s">
        <v>348</v>
      </c>
      <c r="G37" s="354" t="s">
        <v>349</v>
      </c>
      <c r="H37" s="359">
        <f>SUMIFS([2]ΑΠΟΤΕΛΕΣΜΑΤΑ!C:C,[2]ΑΠΟΤΕΛΕΣΜΑΤΑ!$A:$A,G37)-C37</f>
        <v>0</v>
      </c>
      <c r="I37" s="360">
        <v>0</v>
      </c>
      <c r="J37" s="360">
        <v>0</v>
      </c>
      <c r="K37" s="360">
        <v>0</v>
      </c>
      <c r="L37" s="360">
        <v>0</v>
      </c>
      <c r="M37" s="360">
        <v>0</v>
      </c>
      <c r="N37" s="360">
        <v>0</v>
      </c>
      <c r="O37" s="356"/>
    </row>
    <row r="38" spans="1:15">
      <c r="A38" s="364" t="s">
        <v>350</v>
      </c>
      <c r="C38" s="365">
        <f>C32+C35+C36+C37</f>
        <v>128002361.07199776</v>
      </c>
      <c r="D38" s="365">
        <f>D32+D35+D36+D37</f>
        <v>97360027.049999982</v>
      </c>
      <c r="E38" s="334"/>
      <c r="F38" s="358"/>
      <c r="I38" s="366">
        <f t="shared" ref="I38:N38" si="8">I32+I35+I36+I37</f>
        <v>122923251.35999997</v>
      </c>
      <c r="J38" s="366">
        <f t="shared" si="8"/>
        <v>-2377.6</v>
      </c>
      <c r="K38" s="366">
        <f t="shared" si="8"/>
        <v>2860130.73</v>
      </c>
      <c r="L38" s="366">
        <f t="shared" si="8"/>
        <v>1515845.3500000006</v>
      </c>
      <c r="M38" s="366">
        <f t="shared" si="8"/>
        <v>843083.6800000004</v>
      </c>
      <c r="N38" s="366">
        <f t="shared" si="8"/>
        <v>-137572.44800224068</v>
      </c>
      <c r="O38" s="356"/>
    </row>
    <row r="39" spans="1:15">
      <c r="A39" s="353" t="s">
        <v>351</v>
      </c>
      <c r="B39" s="357">
        <v>14</v>
      </c>
      <c r="C39" s="355">
        <f>I39+J39+K39+L39+M39+N39</f>
        <v>-23458744.228345875</v>
      </c>
      <c r="D39" s="355">
        <v>-16259356.43</v>
      </c>
      <c r="E39" s="355"/>
      <c r="F39" s="358" t="s">
        <v>352</v>
      </c>
      <c r="G39" s="354" t="s">
        <v>353</v>
      </c>
      <c r="H39" s="359">
        <f>SUMIFS([2]ΑΠΟΤΕΛΕΣΜΑΤΑ!C:C,[2]ΑΠΟΤΕΛΕΣΜΑΤΑ!$A:$A,G39)-C39</f>
        <v>0</v>
      </c>
      <c r="I39" s="360">
        <v>-22305209.120000001</v>
      </c>
      <c r="J39" s="360">
        <v>0</v>
      </c>
      <c r="K39" s="360">
        <v>-650969.09</v>
      </c>
      <c r="L39" s="360">
        <v>-336561.23000000004</v>
      </c>
      <c r="M39" s="360">
        <v>-196553.46</v>
      </c>
      <c r="N39" s="360">
        <v>30548.671654128702</v>
      </c>
      <c r="O39" s="356"/>
    </row>
    <row r="40" spans="1:15">
      <c r="A40" s="364" t="s">
        <v>354</v>
      </c>
      <c r="C40" s="365">
        <f>C38+C39</f>
        <v>104543616.84365189</v>
      </c>
      <c r="D40" s="365">
        <f>D38+D39</f>
        <v>81100670.619999975</v>
      </c>
      <c r="E40" s="334"/>
      <c r="F40" s="358"/>
      <c r="G40" s="354"/>
      <c r="H40" s="359"/>
      <c r="I40" s="366">
        <f t="shared" ref="I40:N40" si="9">I38+I39</f>
        <v>100618042.23999996</v>
      </c>
      <c r="J40" s="366">
        <f t="shared" si="9"/>
        <v>-2377.6</v>
      </c>
      <c r="K40" s="366">
        <f t="shared" si="9"/>
        <v>2209161.64</v>
      </c>
      <c r="L40" s="366">
        <f t="shared" si="9"/>
        <v>1179284.1200000006</v>
      </c>
      <c r="M40" s="366">
        <f t="shared" si="9"/>
        <v>646530.22000000044</v>
      </c>
      <c r="N40" s="366">
        <f t="shared" si="9"/>
        <v>-107023.77634811198</v>
      </c>
      <c r="O40" s="356"/>
    </row>
    <row r="41" spans="1:15">
      <c r="A41" s="364"/>
      <c r="C41" s="334"/>
      <c r="D41" s="334"/>
      <c r="E41" s="334"/>
      <c r="F41" s="358"/>
      <c r="I41" s="363"/>
      <c r="J41" s="363"/>
      <c r="K41" s="363"/>
      <c r="L41" s="363"/>
      <c r="M41" s="363"/>
      <c r="N41" s="363"/>
      <c r="O41" s="356"/>
    </row>
    <row r="42" spans="1:15">
      <c r="A42" s="341" t="s">
        <v>355</v>
      </c>
      <c r="B42" s="355"/>
      <c r="C42" s="355"/>
      <c r="D42" s="355"/>
      <c r="E42" s="355"/>
      <c r="F42" s="358"/>
      <c r="O42" s="356"/>
    </row>
    <row r="43" spans="1:15">
      <c r="A43" s="353" t="s">
        <v>356</v>
      </c>
      <c r="B43" s="355"/>
      <c r="C43" s="355">
        <f>I43+J43+K43+L43+M43+N43</f>
        <v>104537012.85257986</v>
      </c>
      <c r="D43" s="355">
        <v>81098108.407576203</v>
      </c>
      <c r="E43" s="355"/>
      <c r="F43" s="358"/>
      <c r="I43" s="360">
        <f t="shared" ref="I43:N43" si="10">I40*I4</f>
        <v>100618042.23999996</v>
      </c>
      <c r="J43" s="360">
        <f t="shared" si="10"/>
        <v>-2377.6</v>
      </c>
      <c r="K43" s="360">
        <f t="shared" si="10"/>
        <v>2209161.64</v>
      </c>
      <c r="L43" s="360">
        <f t="shared" si="10"/>
        <v>1172680.1289280006</v>
      </c>
      <c r="M43" s="360">
        <f t="shared" si="10"/>
        <v>646530.22000000044</v>
      </c>
      <c r="N43" s="360">
        <f t="shared" si="10"/>
        <v>-107023.77634811198</v>
      </c>
      <c r="O43" s="356"/>
    </row>
    <row r="44" spans="1:15">
      <c r="A44" s="353" t="s">
        <v>357</v>
      </c>
      <c r="B44" s="355"/>
      <c r="C44" s="355">
        <f>I44+J44+K44+L44+M44+N44</f>
        <v>6603.9910720000616</v>
      </c>
      <c r="D44" s="355">
        <v>2562.212423820195</v>
      </c>
      <c r="E44" s="355"/>
      <c r="F44" s="358"/>
      <c r="I44" s="360">
        <f t="shared" ref="I44:N44" si="11">I40*I5</f>
        <v>0</v>
      </c>
      <c r="J44" s="360">
        <f t="shared" si="11"/>
        <v>0</v>
      </c>
      <c r="K44" s="360">
        <f t="shared" si="11"/>
        <v>0</v>
      </c>
      <c r="L44" s="360">
        <f t="shared" si="11"/>
        <v>6603.9910720000616</v>
      </c>
      <c r="M44" s="360">
        <f t="shared" si="11"/>
        <v>0</v>
      </c>
      <c r="N44" s="360">
        <f t="shared" si="11"/>
        <v>0</v>
      </c>
      <c r="O44" s="356"/>
    </row>
    <row r="45" spans="1:15">
      <c r="A45" s="367"/>
      <c r="B45" s="355"/>
      <c r="C45" s="365">
        <f>SUM(C43:C44)</f>
        <v>104543616.84365186</v>
      </c>
      <c r="D45" s="365">
        <f>SUM(D43:D44)</f>
        <v>81100670.62000002</v>
      </c>
      <c r="E45" s="334"/>
      <c r="F45" s="358"/>
      <c r="I45" s="366">
        <f t="shared" ref="I45:N45" si="12">SUM(I43:I44)</f>
        <v>100618042.23999996</v>
      </c>
      <c r="J45" s="366">
        <f t="shared" si="12"/>
        <v>-2377.6</v>
      </c>
      <c r="K45" s="366">
        <f t="shared" si="12"/>
        <v>2209161.64</v>
      </c>
      <c r="L45" s="366">
        <f t="shared" si="12"/>
        <v>1179284.1200000006</v>
      </c>
      <c r="M45" s="366">
        <f t="shared" si="12"/>
        <v>646530.22000000044</v>
      </c>
      <c r="N45" s="366">
        <f t="shared" si="12"/>
        <v>-107023.77634811198</v>
      </c>
      <c r="O45" s="356"/>
    </row>
    <row r="46" spans="1:15">
      <c r="A46" s="341"/>
      <c r="B46" s="355"/>
      <c r="C46" s="359">
        <f>C45-C40</f>
        <v>0</v>
      </c>
      <c r="D46" s="359">
        <f>D45-D40</f>
        <v>0</v>
      </c>
      <c r="E46" s="359"/>
      <c r="F46" s="358"/>
      <c r="I46" s="368">
        <f t="shared" ref="I46:N46" si="13">I45-I40</f>
        <v>0</v>
      </c>
      <c r="J46" s="368">
        <f t="shared" si="13"/>
        <v>0</v>
      </c>
      <c r="K46" s="368">
        <f t="shared" si="13"/>
        <v>0</v>
      </c>
      <c r="L46" s="368">
        <f t="shared" si="13"/>
        <v>0</v>
      </c>
      <c r="M46" s="368">
        <f t="shared" si="13"/>
        <v>0</v>
      </c>
      <c r="N46" s="368">
        <f t="shared" si="13"/>
        <v>0</v>
      </c>
      <c r="O46" s="356"/>
    </row>
    <row r="47" spans="1:15">
      <c r="A47" s="341" t="s">
        <v>358</v>
      </c>
      <c r="C47" s="334"/>
      <c r="D47" s="334"/>
      <c r="E47" s="334"/>
      <c r="F47" s="358"/>
      <c r="O47" s="356"/>
    </row>
    <row r="48" spans="1:15" ht="22.5">
      <c r="A48" s="341" t="s">
        <v>359</v>
      </c>
      <c r="C48" s="334"/>
      <c r="D48" s="334"/>
      <c r="E48" s="334"/>
      <c r="F48" s="358"/>
      <c r="O48" s="356"/>
    </row>
    <row r="49" spans="1:15" ht="35.25">
      <c r="A49" s="369" t="s">
        <v>360</v>
      </c>
      <c r="C49" s="355">
        <f>I49+J49+K49+L49+M49+N49</f>
        <v>-275540.57999999996</v>
      </c>
      <c r="D49" s="355">
        <v>198665.81000000003</v>
      </c>
      <c r="E49" s="355"/>
      <c r="F49" s="358" t="s">
        <v>361</v>
      </c>
      <c r="I49" s="360">
        <v>-275540.57999999996</v>
      </c>
      <c r="J49" s="360">
        <v>0</v>
      </c>
      <c r="K49" s="360">
        <v>0</v>
      </c>
      <c r="L49" s="360">
        <v>0</v>
      </c>
      <c r="M49" s="360">
        <v>0</v>
      </c>
      <c r="N49" s="360">
        <v>0</v>
      </c>
      <c r="O49" s="356"/>
    </row>
    <row r="50" spans="1:15">
      <c r="A50" s="353" t="s">
        <v>362</v>
      </c>
      <c r="C50" s="355">
        <f>I50+J50+K50+L50+M50+N50</f>
        <v>380446.88999999996</v>
      </c>
      <c r="D50" s="355">
        <v>0</v>
      </c>
      <c r="E50" s="355"/>
      <c r="F50" s="358" t="s">
        <v>363</v>
      </c>
      <c r="I50" s="360">
        <v>380446.88999999996</v>
      </c>
      <c r="J50" s="360">
        <v>0</v>
      </c>
      <c r="K50" s="360">
        <v>0</v>
      </c>
      <c r="L50" s="360">
        <v>0</v>
      </c>
      <c r="M50" s="360">
        <v>0</v>
      </c>
      <c r="N50" s="360">
        <v>0</v>
      </c>
      <c r="O50" s="356"/>
    </row>
    <row r="51" spans="1:15" ht="22.5">
      <c r="A51" s="341" t="s">
        <v>364</v>
      </c>
      <c r="C51" s="361">
        <f>SUM(C49:C50)</f>
        <v>104906.31</v>
      </c>
      <c r="D51" s="361">
        <f>SUM(D49:D50)</f>
        <v>198665.81000000003</v>
      </c>
      <c r="E51" s="334"/>
      <c r="F51" s="358"/>
      <c r="G51" s="356"/>
      <c r="H51" s="356"/>
      <c r="I51" s="362">
        <f t="shared" ref="I51:N51" si="14">SUM(I49:I50)</f>
        <v>104906.31</v>
      </c>
      <c r="J51" s="362">
        <f t="shared" si="14"/>
        <v>0</v>
      </c>
      <c r="K51" s="362">
        <f t="shared" si="14"/>
        <v>0</v>
      </c>
      <c r="L51" s="362">
        <f t="shared" si="14"/>
        <v>0</v>
      </c>
      <c r="M51" s="362">
        <f t="shared" si="14"/>
        <v>0</v>
      </c>
      <c r="N51" s="362">
        <f t="shared" si="14"/>
        <v>0</v>
      </c>
      <c r="O51" s="356"/>
    </row>
    <row r="52" spans="1:15">
      <c r="A52" s="341"/>
      <c r="C52" s="355"/>
      <c r="D52" s="355"/>
      <c r="E52" s="355"/>
      <c r="F52" s="358"/>
      <c r="O52" s="356"/>
    </row>
    <row r="53" spans="1:15" ht="22.5">
      <c r="A53" s="341" t="s">
        <v>365</v>
      </c>
      <c r="C53" s="355"/>
      <c r="D53" s="355"/>
      <c r="E53" s="355"/>
      <c r="F53" s="358"/>
      <c r="O53" s="356"/>
    </row>
    <row r="54" spans="1:15" ht="24">
      <c r="A54" s="370" t="s">
        <v>366</v>
      </c>
      <c r="B54" s="357"/>
      <c r="C54" s="355">
        <f>I54+J54+K54+L54+M54+N54</f>
        <v>0</v>
      </c>
      <c r="D54" s="355">
        <v>0</v>
      </c>
      <c r="E54" s="355"/>
      <c r="F54" s="358" t="s">
        <v>367</v>
      </c>
      <c r="I54" s="360">
        <v>0</v>
      </c>
      <c r="J54" s="360">
        <v>0</v>
      </c>
      <c r="K54" s="360">
        <v>0</v>
      </c>
      <c r="L54" s="360">
        <v>0</v>
      </c>
      <c r="M54" s="360">
        <v>0</v>
      </c>
      <c r="N54" s="360">
        <v>0</v>
      </c>
      <c r="O54" s="356"/>
    </row>
    <row r="55" spans="1:15" ht="22.5">
      <c r="A55" s="341" t="s">
        <v>368</v>
      </c>
      <c r="C55" s="334">
        <f>SUM(C54:C54)</f>
        <v>0</v>
      </c>
      <c r="D55" s="334">
        <f>SUM(D54:D54)</f>
        <v>0</v>
      </c>
      <c r="E55" s="334"/>
      <c r="F55" s="358"/>
      <c r="I55" s="363">
        <f t="shared" ref="I55:N55" si="15">SUM(I54:I54)</f>
        <v>0</v>
      </c>
      <c r="J55" s="363">
        <f t="shared" si="15"/>
        <v>0</v>
      </c>
      <c r="K55" s="363">
        <f t="shared" si="15"/>
        <v>0</v>
      </c>
      <c r="L55" s="363">
        <f t="shared" si="15"/>
        <v>0</v>
      </c>
      <c r="M55" s="363">
        <f t="shared" si="15"/>
        <v>0</v>
      </c>
      <c r="N55" s="363">
        <f t="shared" si="15"/>
        <v>0</v>
      </c>
      <c r="O55" s="356"/>
    </row>
    <row r="56" spans="1:15">
      <c r="A56" s="353"/>
      <c r="C56" s="355">
        <f>I56+J56+K56+L56+M56+N56</f>
        <v>0</v>
      </c>
      <c r="D56" s="355"/>
      <c r="E56" s="355"/>
      <c r="F56" s="358"/>
      <c r="O56" s="356"/>
    </row>
    <row r="57" spans="1:15">
      <c r="A57" s="364" t="s">
        <v>369</v>
      </c>
      <c r="C57" s="365">
        <f>C51+C55</f>
        <v>104906.31</v>
      </c>
      <c r="D57" s="365">
        <f>D51+D55</f>
        <v>198665.81000000003</v>
      </c>
      <c r="E57" s="334"/>
      <c r="F57" s="358"/>
      <c r="I57" s="366">
        <f t="shared" ref="I57:N57" si="16">I51+I55</f>
        <v>104906.31</v>
      </c>
      <c r="J57" s="366">
        <f t="shared" si="16"/>
        <v>0</v>
      </c>
      <c r="K57" s="366">
        <f t="shared" si="16"/>
        <v>0</v>
      </c>
      <c r="L57" s="366">
        <f t="shared" si="16"/>
        <v>0</v>
      </c>
      <c r="M57" s="366">
        <f t="shared" si="16"/>
        <v>0</v>
      </c>
      <c r="N57" s="366">
        <f t="shared" si="16"/>
        <v>0</v>
      </c>
      <c r="O57" s="356"/>
    </row>
    <row r="58" spans="1:15">
      <c r="A58" s="341"/>
      <c r="C58" s="334"/>
      <c r="D58" s="334"/>
      <c r="E58" s="334"/>
      <c r="F58" s="358"/>
      <c r="O58" s="356"/>
    </row>
    <row r="59" spans="1:15" ht="23.25" thickBot="1">
      <c r="A59" s="341" t="s">
        <v>370</v>
      </c>
      <c r="C59" s="371">
        <f>C40+C57</f>
        <v>104648523.15365189</v>
      </c>
      <c r="D59" s="371">
        <f>D40+D57</f>
        <v>81299336.429999977</v>
      </c>
      <c r="E59" s="334"/>
      <c r="F59" s="358"/>
      <c r="I59" s="372">
        <f t="shared" ref="I59:N59" si="17">I40+I57</f>
        <v>100722948.54999997</v>
      </c>
      <c r="J59" s="372">
        <f t="shared" si="17"/>
        <v>-2377.6</v>
      </c>
      <c r="K59" s="372">
        <f t="shared" si="17"/>
        <v>2209161.64</v>
      </c>
      <c r="L59" s="372">
        <f t="shared" si="17"/>
        <v>1179284.1200000006</v>
      </c>
      <c r="M59" s="372">
        <f t="shared" si="17"/>
        <v>646530.22000000044</v>
      </c>
      <c r="N59" s="372">
        <f t="shared" si="17"/>
        <v>-107023.77634811198</v>
      </c>
      <c r="O59" s="356"/>
    </row>
    <row r="60" spans="1:15" ht="15.75" thickTop="1">
      <c r="A60" s="341"/>
      <c r="B60" s="355"/>
      <c r="C60" s="355"/>
      <c r="D60" s="355"/>
      <c r="E60" s="355"/>
      <c r="O60" s="356"/>
    </row>
    <row r="61" spans="1:15">
      <c r="A61" s="341"/>
      <c r="B61" s="355"/>
      <c r="C61" s="355"/>
      <c r="D61" s="355"/>
      <c r="E61" s="355"/>
      <c r="H61" s="373" t="s">
        <v>371</v>
      </c>
      <c r="I61" s="368">
        <v>0</v>
      </c>
      <c r="J61" s="368">
        <v>0</v>
      </c>
      <c r="K61" s="368">
        <v>0</v>
      </c>
      <c r="L61" s="368">
        <v>0</v>
      </c>
      <c r="M61" s="368">
        <v>0</v>
      </c>
      <c r="N61" s="368"/>
      <c r="O61" s="356"/>
    </row>
    <row r="62" spans="1:15">
      <c r="A62" s="341"/>
      <c r="B62" s="355"/>
      <c r="C62" s="355"/>
      <c r="D62" s="355"/>
      <c r="E62" s="355"/>
      <c r="I62" s="368">
        <v>0</v>
      </c>
      <c r="J62" s="368">
        <v>0</v>
      </c>
      <c r="K62" s="368">
        <v>0</v>
      </c>
      <c r="L62" s="368">
        <v>0</v>
      </c>
      <c r="M62" s="368">
        <v>0</v>
      </c>
      <c r="N62" s="368"/>
      <c r="O62" s="356"/>
    </row>
    <row r="63" spans="1:15">
      <c r="A63" s="341"/>
      <c r="B63" s="355"/>
      <c r="C63" s="355"/>
      <c r="D63" s="355"/>
      <c r="E63" s="355"/>
      <c r="I63" s="368">
        <v>0</v>
      </c>
      <c r="J63" s="368">
        <v>0</v>
      </c>
      <c r="K63" s="368">
        <v>0</v>
      </c>
      <c r="L63" s="368">
        <v>0</v>
      </c>
      <c r="M63" s="368">
        <v>0</v>
      </c>
      <c r="N63" s="368"/>
      <c r="O63" s="356"/>
    </row>
    <row r="64" spans="1:15">
      <c r="D64" s="354"/>
      <c r="E64" s="354"/>
      <c r="O64" s="356"/>
    </row>
    <row r="65" spans="1:15">
      <c r="A65" s="341"/>
      <c r="B65" s="355"/>
      <c r="C65" s="359"/>
      <c r="D65" s="359"/>
      <c r="E65" s="359"/>
      <c r="I65" s="368"/>
      <c r="J65" s="368"/>
      <c r="K65" s="368"/>
      <c r="L65" s="368"/>
      <c r="M65" s="368"/>
      <c r="N65" s="368"/>
      <c r="O65" s="356"/>
    </row>
    <row r="66" spans="1:15">
      <c r="A66" s="341" t="s">
        <v>372</v>
      </c>
      <c r="B66" s="355"/>
      <c r="C66" s="359"/>
      <c r="D66" s="359"/>
      <c r="E66" s="359"/>
      <c r="I66" s="368"/>
      <c r="J66" s="368"/>
      <c r="K66" s="368"/>
      <c r="L66" s="368"/>
      <c r="M66" s="368"/>
      <c r="N66" s="368"/>
      <c r="O66" s="356"/>
    </row>
    <row r="67" spans="1:15">
      <c r="A67" s="353" t="s">
        <v>356</v>
      </c>
      <c r="B67" s="355"/>
      <c r="C67" s="355">
        <f>I67+J67+K67+L67+M67+N67</f>
        <v>104906.31</v>
      </c>
      <c r="D67" s="355">
        <v>198665.81000000003</v>
      </c>
      <c r="E67" s="355"/>
      <c r="F67" s="358"/>
      <c r="I67" s="360">
        <f t="shared" ref="I67:N67" si="18">I57*I4</f>
        <v>104906.31</v>
      </c>
      <c r="J67" s="360">
        <f t="shared" si="18"/>
        <v>0</v>
      </c>
      <c r="K67" s="360">
        <f t="shared" si="18"/>
        <v>0</v>
      </c>
      <c r="L67" s="360">
        <f t="shared" si="18"/>
        <v>0</v>
      </c>
      <c r="M67" s="360">
        <f t="shared" si="18"/>
        <v>0</v>
      </c>
      <c r="N67" s="360">
        <f t="shared" si="18"/>
        <v>0</v>
      </c>
      <c r="O67" s="356"/>
    </row>
    <row r="68" spans="1:15">
      <c r="A68" s="353" t="s">
        <v>357</v>
      </c>
      <c r="B68" s="355"/>
      <c r="C68" s="355">
        <f>I68+J68+K68+L68+M68+N68</f>
        <v>0</v>
      </c>
      <c r="D68" s="355">
        <v>0</v>
      </c>
      <c r="E68" s="355"/>
      <c r="F68" s="358"/>
      <c r="I68" s="360">
        <f t="shared" ref="I68:N68" si="19">I57*I5</f>
        <v>0</v>
      </c>
      <c r="J68" s="360">
        <f t="shared" si="19"/>
        <v>0</v>
      </c>
      <c r="K68" s="360">
        <f t="shared" si="19"/>
        <v>0</v>
      </c>
      <c r="L68" s="360">
        <f t="shared" si="19"/>
        <v>0</v>
      </c>
      <c r="M68" s="360">
        <f t="shared" si="19"/>
        <v>0</v>
      </c>
      <c r="N68" s="360">
        <f t="shared" si="19"/>
        <v>0</v>
      </c>
      <c r="O68" s="356"/>
    </row>
    <row r="69" spans="1:15">
      <c r="A69" s="341"/>
      <c r="B69" s="355"/>
      <c r="C69" s="365">
        <f>SUM(C67:C68)</f>
        <v>104906.31</v>
      </c>
      <c r="D69" s="365">
        <f>SUM(D67:D68)</f>
        <v>198665.81000000003</v>
      </c>
      <c r="E69" s="334"/>
      <c r="F69" s="358"/>
      <c r="I69" s="366">
        <f t="shared" ref="I69:N69" si="20">SUM(I57)</f>
        <v>104906.31</v>
      </c>
      <c r="J69" s="366">
        <f t="shared" si="20"/>
        <v>0</v>
      </c>
      <c r="K69" s="366">
        <f t="shared" si="20"/>
        <v>0</v>
      </c>
      <c r="L69" s="366">
        <f t="shared" si="20"/>
        <v>0</v>
      </c>
      <c r="M69" s="366">
        <f t="shared" si="20"/>
        <v>0</v>
      </c>
      <c r="N69" s="366">
        <f t="shared" si="20"/>
        <v>0</v>
      </c>
      <c r="O69" s="356"/>
    </row>
    <row r="70" spans="1:15">
      <c r="A70" s="341"/>
      <c r="B70" s="355"/>
      <c r="C70" s="359">
        <f>C69-C57</f>
        <v>0</v>
      </c>
      <c r="D70" s="359">
        <f>D69-D57</f>
        <v>0</v>
      </c>
      <c r="E70" s="359"/>
      <c r="F70" s="358"/>
      <c r="I70" s="368"/>
      <c r="J70" s="368"/>
      <c r="K70" s="368"/>
      <c r="L70" s="368"/>
      <c r="M70" s="368"/>
      <c r="N70" s="368"/>
      <c r="O70" s="356"/>
    </row>
    <row r="71" spans="1:15" ht="22.5">
      <c r="A71" s="341" t="s">
        <v>373</v>
      </c>
      <c r="B71" s="355"/>
      <c r="C71" s="355"/>
      <c r="D71" s="355"/>
      <c r="E71" s="355"/>
      <c r="F71" s="358"/>
      <c r="O71" s="356"/>
    </row>
    <row r="72" spans="1:15">
      <c r="A72" s="353" t="s">
        <v>356</v>
      </c>
      <c r="B72" s="355"/>
      <c r="C72" s="355">
        <f>I72+J72+K72+L72+M72+N72</f>
        <v>104641919.16257986</v>
      </c>
      <c r="D72" s="355">
        <v>81296774.217576206</v>
      </c>
      <c r="E72" s="355"/>
      <c r="F72" s="358"/>
      <c r="I72" s="360">
        <f t="shared" ref="I72:N72" si="21">I59*I2</f>
        <v>100722948.54999997</v>
      </c>
      <c r="J72" s="360">
        <f t="shared" si="21"/>
        <v>-2377.6</v>
      </c>
      <c r="K72" s="360">
        <f t="shared" si="21"/>
        <v>2209161.64</v>
      </c>
      <c r="L72" s="360">
        <f t="shared" si="21"/>
        <v>1172680.1289280006</v>
      </c>
      <c r="M72" s="360">
        <f t="shared" si="21"/>
        <v>646530.22000000044</v>
      </c>
      <c r="N72" s="360">
        <f t="shared" si="21"/>
        <v>-107023.77634811198</v>
      </c>
      <c r="O72" s="356"/>
    </row>
    <row r="73" spans="1:15">
      <c r="A73" s="353" t="s">
        <v>357</v>
      </c>
      <c r="B73" s="355"/>
      <c r="C73" s="355">
        <f>I73+J73+K73+L73+M73+N73</f>
        <v>6603.9910720000616</v>
      </c>
      <c r="D73" s="355">
        <v>2562.212423820195</v>
      </c>
      <c r="E73" s="355"/>
      <c r="F73" s="358"/>
      <c r="I73" s="360">
        <f t="shared" ref="I73:N73" si="22">I59*I5</f>
        <v>0</v>
      </c>
      <c r="J73" s="360">
        <f t="shared" si="22"/>
        <v>0</v>
      </c>
      <c r="K73" s="360">
        <f t="shared" si="22"/>
        <v>0</v>
      </c>
      <c r="L73" s="360">
        <f t="shared" si="22"/>
        <v>6603.9910720000616</v>
      </c>
      <c r="M73" s="360">
        <f t="shared" si="22"/>
        <v>0</v>
      </c>
      <c r="N73" s="360">
        <f t="shared" si="22"/>
        <v>0</v>
      </c>
      <c r="O73" s="356"/>
    </row>
    <row r="74" spans="1:15">
      <c r="A74" s="341"/>
      <c r="B74" s="355"/>
      <c r="C74" s="365">
        <f>SUM(C72:C73)</f>
        <v>104648523.15365186</v>
      </c>
      <c r="D74" s="365">
        <f>SUM(D72:D73)</f>
        <v>81299336.430000022</v>
      </c>
      <c r="E74" s="334"/>
      <c r="I74" s="366">
        <f t="shared" ref="I74:N74" si="23">SUM(I72:I73)</f>
        <v>100722948.54999997</v>
      </c>
      <c r="J74" s="366">
        <f t="shared" si="23"/>
        <v>-2377.6</v>
      </c>
      <c r="K74" s="366">
        <f t="shared" si="23"/>
        <v>2209161.64</v>
      </c>
      <c r="L74" s="366">
        <f t="shared" si="23"/>
        <v>1179284.1200000006</v>
      </c>
      <c r="M74" s="366">
        <f t="shared" si="23"/>
        <v>646530.22000000044</v>
      </c>
      <c r="N74" s="366">
        <f t="shared" si="23"/>
        <v>-107023.77634811198</v>
      </c>
      <c r="O74" s="356"/>
    </row>
    <row r="75" spans="1:15">
      <c r="A75" s="341"/>
      <c r="B75" s="355"/>
      <c r="C75" s="359">
        <f>C74-C59</f>
        <v>0</v>
      </c>
      <c r="D75" s="359">
        <f>D74-D59</f>
        <v>0</v>
      </c>
      <c r="E75" s="359"/>
      <c r="I75" s="368"/>
      <c r="J75" s="368"/>
      <c r="L75" s="368"/>
      <c r="M75" s="368"/>
      <c r="N75" s="368"/>
    </row>
    <row r="76" spans="1:15">
      <c r="A76" s="341"/>
      <c r="B76" s="355"/>
      <c r="C76" s="355"/>
      <c r="K76" s="374" t="s">
        <v>374</v>
      </c>
      <c r="L76" s="368">
        <v>0</v>
      </c>
    </row>
    <row r="77" spans="1:15">
      <c r="A77" s="341"/>
      <c r="B77" s="355"/>
      <c r="C77" s="355"/>
      <c r="I77" s="356"/>
      <c r="J77" s="356"/>
      <c r="K77" s="356"/>
      <c r="L77" s="356"/>
      <c r="M77" s="356"/>
      <c r="N77" s="356"/>
    </row>
    <row r="78" spans="1:15">
      <c r="N78" s="375"/>
    </row>
    <row r="79" spans="1:15">
      <c r="I79" s="356"/>
      <c r="J79" s="356"/>
      <c r="K79" s="356"/>
      <c r="L79" s="356"/>
      <c r="M79" s="356"/>
      <c r="N79" s="356"/>
      <c r="O79" s="356"/>
    </row>
    <row r="80" spans="1:15">
      <c r="I80" s="375"/>
    </row>
  </sheetData>
  <autoFilter ref="A9:O77" xr:uid="{C00087EF-A535-4846-B1DF-4C8218550D11}"/>
  <hyperlinks>
    <hyperlink ref="B11" location="'6. ΚΑΘ ΕΣΟΔΑ (ΕΞΟΔΑ) ΑΠΟ ΤΟΚΟΥΣ'!A1" display="6" xr:uid="{FB9B074B-3D3E-479C-A084-6242A1466B60}"/>
    <hyperlink ref="B12" location="'6. ΚΑΘ ΕΣΟΔΑ (ΕΞΟΔΑ) ΑΠΟ ΤΟΚΟΥΣ'!A1" display="6" xr:uid="{476C90FC-ACDE-4D9B-B99B-13027FE1CAA5}"/>
    <hyperlink ref="B15" location="'7. ΚΑΘ ΕΣΟΔΑ ΑΠΟ ΠΡΟΜΗΘ'!A1" display="7" xr:uid="{A6CCECA8-AEE1-4B80-B473-A26C8465BD12}"/>
    <hyperlink ref="B16" location="'7. ΚΑΘ ΕΣΟΔΑ ΑΠΟ ΠΡΟΜΗΘ'!A1" display="7" xr:uid="{22C348C3-93DC-4479-BAA9-F5D940728A66}"/>
    <hyperlink ref="B20" location="'8. ΑΠΟΤ ΧΡΗΜ-ΚΩΝ ΠΡΑΞΕΩΝ'!A1" display="8" xr:uid="{663ED9B8-5989-4BA9-AF59-DCC19BC996A7}"/>
    <hyperlink ref="B39" location="'14. ΦΟΡΟΣ ΕΙΣΟΔΗΜΑΤΟΣ'!A1" display="14" xr:uid="{F50113E9-DAE2-4AE7-A37D-1E0925852E00}"/>
    <hyperlink ref="B22" location="'9. ΛΟΙΠΑ ΛΕΙΤ.ΑΠΟΤΕΛ.'!A1" display="'9. ΛΟΙΠΑ ΛΕΙΤ.ΑΠΟΤΕΛ.'!A1" xr:uid="{0DF3FABA-7A10-420F-9101-3F3B92CAF845}"/>
    <hyperlink ref="B27" location="'10. ΑΜΟΙΒΕΣ ΚΑΙ ΕΞΟΔΑ ΠΡΟΣΩΠ'!A1" display="'10. ΑΜΟΙΒΕΣ ΚΑΙ ΕΞΟΔΑ ΠΡΟΣΩΠ'!A1" xr:uid="{2BBA2D15-B99D-4049-9980-9AF96CCCF92A}"/>
    <hyperlink ref="B28" location="'11. ΓΕΝΙΚΑ ΛΕΙΤ.ΕΞΟΔΑ'!A1" display="'11. ΓΕΝΙΚΑ ΛΕΙΤ.ΕΞΟΔΑ'!A1" xr:uid="{D9FD0B33-AFAB-4BB1-B771-6D356C49F8D0}"/>
    <hyperlink ref="B33" location="'12.ΠΡΟΒΛΕΨΕΙΣ ΚΑΛΥΨΗΣ ΠΙΣΤ.ΚΙΝΔ'!A1" display="'12.ΠΡΟΒΛΕΨΕΙΣ ΚΑΛΥΨΗΣ ΠΙΣΤ.ΚΙΝΔ'!A1" xr:uid="{63F404BB-9AE2-4643-B3E0-0A4169E82952}"/>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5D52-26A4-4954-A843-A2D9CB0B97A5}">
  <dimension ref="A1:N80"/>
  <sheetViews>
    <sheetView topLeftCell="A14" zoomScaleNormal="100" workbookViewId="0">
      <selection activeCell="I40" sqref="I40"/>
    </sheetView>
  </sheetViews>
  <sheetFormatPr defaultColWidth="9.140625" defaultRowHeight="15" outlineLevelCol="1"/>
  <cols>
    <col min="1" max="1" width="48.7109375" style="332" customWidth="1"/>
    <col min="2" max="2" width="7.5703125" style="354" customWidth="1"/>
    <col min="3" max="3" width="17.7109375" style="354" customWidth="1"/>
    <col min="4" max="4" width="18" style="335" customWidth="1"/>
    <col min="5" max="5" width="13.28515625" style="335" customWidth="1" outlineLevel="1"/>
    <col min="6" max="6" width="12.7109375" style="336" customWidth="1"/>
    <col min="7" max="7" width="17.5703125" style="335" customWidth="1" outlineLevel="1"/>
    <col min="8" max="8" width="16.140625" style="335" customWidth="1" outlineLevel="1"/>
    <col min="9" max="9" width="17.85546875" style="335" customWidth="1" outlineLevel="1"/>
    <col min="10" max="10" width="13.7109375" style="335" customWidth="1" outlineLevel="1"/>
    <col min="11" max="11" width="16.5703125" style="335" customWidth="1" outlineLevel="1"/>
    <col min="12" max="14" width="13.7109375" style="335" customWidth="1" outlineLevel="1"/>
    <col min="15" max="16384" width="9.140625" style="337"/>
  </cols>
  <sheetData>
    <row r="1" spans="1:14">
      <c r="B1" s="333"/>
      <c r="C1" s="334"/>
    </row>
    <row r="2" spans="1:14">
      <c r="A2" s="333"/>
      <c r="B2" s="333"/>
      <c r="C2" s="334"/>
      <c r="G2" s="338"/>
      <c r="I2" s="339">
        <v>1</v>
      </c>
      <c r="J2" s="339">
        <v>1</v>
      </c>
      <c r="K2" s="339">
        <v>1</v>
      </c>
      <c r="L2" s="339">
        <v>0.99439999999999995</v>
      </c>
      <c r="M2" s="339">
        <v>1</v>
      </c>
      <c r="N2" s="339">
        <v>1</v>
      </c>
    </row>
    <row r="3" spans="1:14">
      <c r="A3" s="333"/>
      <c r="B3" s="333"/>
      <c r="C3" s="334"/>
      <c r="G3" s="338"/>
      <c r="I3" s="339">
        <v>0</v>
      </c>
      <c r="J3" s="339">
        <v>0</v>
      </c>
      <c r="K3" s="339">
        <v>0</v>
      </c>
      <c r="L3" s="339">
        <v>0</v>
      </c>
      <c r="M3" s="339">
        <v>0</v>
      </c>
      <c r="N3" s="339">
        <v>0</v>
      </c>
    </row>
    <row r="4" spans="1:14">
      <c r="A4" s="333"/>
      <c r="B4" s="333"/>
      <c r="C4" s="334"/>
      <c r="I4" s="340">
        <v>1</v>
      </c>
      <c r="J4" s="340">
        <v>1</v>
      </c>
      <c r="K4" s="340">
        <f>SUM(K2:K3)</f>
        <v>1</v>
      </c>
      <c r="L4" s="340">
        <f>SUM(L2:L3)</f>
        <v>0.99439999999999995</v>
      </c>
      <c r="M4" s="340">
        <f>SUM(M2:M3)</f>
        <v>1</v>
      </c>
      <c r="N4" s="340">
        <f>SUM(N2:N3)</f>
        <v>1</v>
      </c>
    </row>
    <row r="5" spans="1:14">
      <c r="A5" s="333"/>
      <c r="B5" s="333"/>
      <c r="C5" s="334"/>
      <c r="G5" s="338"/>
      <c r="I5" s="340">
        <v>0</v>
      </c>
      <c r="J5" s="340">
        <v>0</v>
      </c>
      <c r="K5" s="340">
        <f>100%-K4</f>
        <v>0</v>
      </c>
      <c r="L5" s="340">
        <f>100%-L4</f>
        <v>5.6000000000000494E-3</v>
      </c>
      <c r="M5" s="340">
        <f>100%-M4</f>
        <v>0</v>
      </c>
      <c r="N5" s="340">
        <f>100%-N4</f>
        <v>0</v>
      </c>
    </row>
    <row r="6" spans="1:14">
      <c r="A6" s="333"/>
      <c r="B6" s="333"/>
      <c r="C6" s="334"/>
      <c r="G6" s="338"/>
      <c r="I6" s="340"/>
      <c r="J6" s="340"/>
      <c r="K6" s="340"/>
      <c r="L6" s="340"/>
      <c r="M6" s="340"/>
      <c r="N6" s="340"/>
    </row>
    <row r="7" spans="1:14">
      <c r="A7" s="333"/>
      <c r="B7" s="333"/>
      <c r="C7" s="334"/>
    </row>
    <row r="8" spans="1:14" ht="23.25" thickBot="1">
      <c r="A8" s="333" t="s">
        <v>285</v>
      </c>
      <c r="B8" s="341"/>
      <c r="C8" s="342" t="s">
        <v>286</v>
      </c>
      <c r="D8" s="332"/>
      <c r="E8" s="332"/>
      <c r="F8" s="343"/>
      <c r="G8" s="332"/>
      <c r="H8" s="332"/>
      <c r="I8" s="344" t="s">
        <v>287</v>
      </c>
      <c r="J8" s="344" t="s">
        <v>288</v>
      </c>
      <c r="K8" s="344" t="s">
        <v>289</v>
      </c>
      <c r="L8" s="344" t="s">
        <v>290</v>
      </c>
      <c r="M8" s="344" t="s">
        <v>291</v>
      </c>
      <c r="N8" s="344" t="s">
        <v>292</v>
      </c>
    </row>
    <row r="9" spans="1:14" ht="24.75" thickBot="1">
      <c r="A9" s="345" t="s">
        <v>293</v>
      </c>
      <c r="B9" s="346" t="s">
        <v>294</v>
      </c>
      <c r="C9" s="347" t="s">
        <v>295</v>
      </c>
      <c r="D9" s="348" t="s">
        <v>296</v>
      </c>
      <c r="E9" s="349"/>
      <c r="F9" s="350" t="s">
        <v>297</v>
      </c>
      <c r="G9" s="351" t="s">
        <v>298</v>
      </c>
      <c r="H9" s="352" t="s">
        <v>299</v>
      </c>
      <c r="I9" s="347" t="str">
        <f t="shared" ref="I9:N9" si="0">$C$9</f>
        <v>1/1/2026-30/6/2026</v>
      </c>
      <c r="J9" s="347" t="str">
        <f t="shared" si="0"/>
        <v>1/1/2026-30/6/2026</v>
      </c>
      <c r="K9" s="347" t="str">
        <f t="shared" si="0"/>
        <v>1/1/2026-30/6/2026</v>
      </c>
      <c r="L9" s="347" t="str">
        <f t="shared" si="0"/>
        <v>1/1/2026-30/6/2026</v>
      </c>
      <c r="M9" s="347" t="str">
        <f t="shared" si="0"/>
        <v>1/1/2026-30/6/2026</v>
      </c>
      <c r="N9" s="347" t="str">
        <f t="shared" si="0"/>
        <v>1/1/2026-30/6/2026</v>
      </c>
    </row>
    <row r="10" spans="1:14">
      <c r="A10" s="353"/>
      <c r="C10" s="355"/>
    </row>
    <row r="11" spans="1:14">
      <c r="A11" s="353" t="s">
        <v>300</v>
      </c>
      <c r="B11" s="357">
        <v>6</v>
      </c>
      <c r="C11" s="355">
        <f>I11+J11+K11+L11+M11+N11</f>
        <v>173617853.49042565</v>
      </c>
      <c r="D11" s="355">
        <v>135294970.69</v>
      </c>
      <c r="E11" s="355"/>
      <c r="F11" s="358" t="s">
        <v>301</v>
      </c>
      <c r="G11" s="354" t="s">
        <v>302</v>
      </c>
      <c r="H11" s="359">
        <f>SUMIFS([3]ΑΠΟΤΕΛΕΣΜΑΤΑ!C:C,[3]ΑΠΟΤΕΛΕΣΜΑΤΑ!$A:$A,G11)-C11</f>
        <v>0</v>
      </c>
      <c r="I11" s="360">
        <v>170380422.60000002</v>
      </c>
      <c r="J11" s="360">
        <v>0</v>
      </c>
      <c r="K11" s="360">
        <v>5909906.7000000002</v>
      </c>
      <c r="L11" s="360">
        <v>33904.11</v>
      </c>
      <c r="M11" s="360">
        <v>3303642.65</v>
      </c>
      <c r="N11" s="360">
        <v>-6010022.5695743822</v>
      </c>
    </row>
    <row r="12" spans="1:14">
      <c r="A12" s="353" t="s">
        <v>303</v>
      </c>
      <c r="B12" s="357">
        <v>6</v>
      </c>
      <c r="C12" s="355">
        <f>I12+J12+K12+L12+M12+N12</f>
        <v>-44309201.610000044</v>
      </c>
      <c r="D12" s="355">
        <v>-34052441.760000005</v>
      </c>
      <c r="E12" s="355"/>
      <c r="F12" s="358" t="s">
        <v>304</v>
      </c>
      <c r="G12" s="354" t="s">
        <v>305</v>
      </c>
      <c r="H12" s="359">
        <f>SUMIFS([3]ΑΠΟΤΕΛΕΣΜΑΤΑ!C:C,[3]ΑΠΟΤΕΛΕΣΜΑΤΑ!$A:$A,G12)-C12</f>
        <v>0</v>
      </c>
      <c r="I12" s="360">
        <v>-44322987.20000004</v>
      </c>
      <c r="J12" s="360">
        <v>0</v>
      </c>
      <c r="K12" s="360">
        <v>-4047468.99</v>
      </c>
      <c r="L12" s="360">
        <v>-1669.23</v>
      </c>
      <c r="M12" s="360">
        <v>-2050689.0999999996</v>
      </c>
      <c r="N12" s="360">
        <v>6113612.9099999992</v>
      </c>
    </row>
    <row r="13" spans="1:14">
      <c r="A13" s="341" t="s">
        <v>306</v>
      </c>
      <c r="C13" s="361">
        <f>SUM(C11:C12)</f>
        <v>129308651.8804256</v>
      </c>
      <c r="D13" s="361">
        <f>SUM(D11:D12)</f>
        <v>101242528.92999999</v>
      </c>
      <c r="E13" s="334"/>
      <c r="F13" s="358"/>
      <c r="G13" s="354"/>
      <c r="I13" s="362">
        <f t="shared" ref="I13:N13" si="1">SUM(I11:I12)</f>
        <v>126057435.39999998</v>
      </c>
      <c r="J13" s="362">
        <f t="shared" si="1"/>
        <v>0</v>
      </c>
      <c r="K13" s="362">
        <f t="shared" si="1"/>
        <v>1862437.71</v>
      </c>
      <c r="L13" s="362">
        <f t="shared" si="1"/>
        <v>32234.880000000001</v>
      </c>
      <c r="M13" s="362">
        <f t="shared" si="1"/>
        <v>1252953.5500000003</v>
      </c>
      <c r="N13" s="362">
        <f t="shared" si="1"/>
        <v>103590.34042561706</v>
      </c>
    </row>
    <row r="14" spans="1:14">
      <c r="A14" s="341"/>
      <c r="C14" s="355"/>
      <c r="D14" s="355"/>
      <c r="E14" s="355"/>
      <c r="F14" s="358"/>
      <c r="G14" s="354"/>
      <c r="I14" s="356"/>
      <c r="J14" s="356"/>
      <c r="K14" s="356"/>
      <c r="L14" s="356"/>
      <c r="M14" s="356"/>
      <c r="N14" s="356"/>
    </row>
    <row r="15" spans="1:14">
      <c r="A15" s="353" t="s">
        <v>307</v>
      </c>
      <c r="B15" s="357">
        <v>7</v>
      </c>
      <c r="C15" s="355">
        <f>I15+J15+K15+L15+M15+N15</f>
        <v>47984075.519999981</v>
      </c>
      <c r="D15" s="355">
        <v>30088608.979999997</v>
      </c>
      <c r="E15" s="355"/>
      <c r="F15" s="358" t="s">
        <v>308</v>
      </c>
      <c r="G15" s="354" t="s">
        <v>309</v>
      </c>
      <c r="H15" s="359">
        <f>SUMIFS([3]ΑΠΟΤΕΛΕΣΜΑΤΑ!C:C,[3]ΑΠΟΤΕΛΕΣΜΑΤΑ!$A:$A,G15)-C15</f>
        <v>0</v>
      </c>
      <c r="I15" s="360">
        <v>43812055.819999985</v>
      </c>
      <c r="J15" s="360">
        <v>0</v>
      </c>
      <c r="K15" s="360">
        <v>2062090.2299999997</v>
      </c>
      <c r="L15" s="360">
        <v>4303142.9300000006</v>
      </c>
      <c r="M15" s="360">
        <v>13000</v>
      </c>
      <c r="N15" s="360">
        <v>-2206213.4599999995</v>
      </c>
    </row>
    <row r="16" spans="1:14">
      <c r="A16" s="353" t="s">
        <v>310</v>
      </c>
      <c r="B16" s="357">
        <v>7</v>
      </c>
      <c r="C16" s="355">
        <f>I16+J16+K16+L16+M16+N16</f>
        <v>-6412468.6899999985</v>
      </c>
      <c r="D16" s="355">
        <v>-4629545.0900000008</v>
      </c>
      <c r="E16" s="355"/>
      <c r="F16" s="358" t="s">
        <v>311</v>
      </c>
      <c r="G16" s="354" t="s">
        <v>312</v>
      </c>
      <c r="H16" s="359">
        <f>SUMIFS([3]ΑΠΟΤΕΛΕΣΜΑΤΑ!C:C,[3]ΑΠΟΤΕΛΕΣΜΑΤΑ!$A:$A,G16)-C16</f>
        <v>0</v>
      </c>
      <c r="I16" s="360">
        <v>-6348892.2399999993</v>
      </c>
      <c r="J16" s="360">
        <v>-86.4</v>
      </c>
      <c r="K16" s="360">
        <v>-41158.06</v>
      </c>
      <c r="L16" s="360">
        <v>-2228521.29</v>
      </c>
      <c r="M16" s="360">
        <v>-24.159999999999854</v>
      </c>
      <c r="N16" s="360">
        <v>2206213.46</v>
      </c>
    </row>
    <row r="17" spans="1:14">
      <c r="A17" s="341" t="s">
        <v>313</v>
      </c>
      <c r="C17" s="361">
        <f>SUM(C15:C16)</f>
        <v>41571606.829999983</v>
      </c>
      <c r="D17" s="361">
        <f>SUM(D15:D16)</f>
        <v>25459063.889999997</v>
      </c>
      <c r="E17" s="334"/>
      <c r="F17" s="358"/>
      <c r="G17" s="354"/>
      <c r="I17" s="362">
        <f t="shared" ref="I17:N17" si="2">SUM(I15:I16)</f>
        <v>37463163.579999983</v>
      </c>
      <c r="J17" s="362">
        <f t="shared" si="2"/>
        <v>-86.4</v>
      </c>
      <c r="K17" s="362">
        <f t="shared" si="2"/>
        <v>2020932.1699999997</v>
      </c>
      <c r="L17" s="362">
        <f t="shared" si="2"/>
        <v>2074621.6400000006</v>
      </c>
      <c r="M17" s="362">
        <f t="shared" si="2"/>
        <v>12975.84</v>
      </c>
      <c r="N17" s="362">
        <f t="shared" si="2"/>
        <v>0</v>
      </c>
    </row>
    <row r="18" spans="1:14">
      <c r="A18" s="341"/>
      <c r="C18" s="355"/>
      <c r="D18" s="355"/>
      <c r="E18" s="355"/>
      <c r="F18" s="358"/>
      <c r="G18" s="354"/>
      <c r="I18" s="356"/>
      <c r="J18" s="356"/>
      <c r="K18" s="356"/>
      <c r="L18" s="356"/>
      <c r="M18" s="356"/>
      <c r="N18" s="356"/>
    </row>
    <row r="19" spans="1:14">
      <c r="A19" s="353" t="s">
        <v>314</v>
      </c>
      <c r="C19" s="355">
        <f>I19+J19+K19+L19+M19+N19</f>
        <v>1120360.0999999999</v>
      </c>
      <c r="D19" s="355">
        <v>205617.67</v>
      </c>
      <c r="E19" s="355"/>
      <c r="F19" s="358" t="s">
        <v>315</v>
      </c>
      <c r="G19" s="354" t="s">
        <v>316</v>
      </c>
      <c r="H19" s="359">
        <f>SUMIFS([3]ΑΠΟΤΕΛΕΣΜΑΤΑ!C:C,[3]ΑΠΟΤΕΛΕΣΜΑΤΑ!$A:$A,G19)-C19</f>
        <v>0</v>
      </c>
      <c r="I19" s="360">
        <v>1084209.97</v>
      </c>
      <c r="J19" s="360">
        <v>0</v>
      </c>
      <c r="K19" s="360">
        <v>0</v>
      </c>
      <c r="L19" s="360">
        <v>36150.129999999997</v>
      </c>
      <c r="M19" s="360">
        <v>0</v>
      </c>
      <c r="N19" s="360">
        <v>0</v>
      </c>
    </row>
    <row r="20" spans="1:14">
      <c r="A20" s="353" t="s">
        <v>317</v>
      </c>
      <c r="B20" s="357">
        <v>8</v>
      </c>
      <c r="C20" s="355">
        <f>I20+J20+K20+L20+M20+N20</f>
        <v>7852647.5200000266</v>
      </c>
      <c r="D20" s="355">
        <v>9628133.0499999989</v>
      </c>
      <c r="E20" s="355"/>
      <c r="F20" s="358" t="s">
        <v>318</v>
      </c>
      <c r="G20" s="354" t="s">
        <v>319</v>
      </c>
      <c r="H20" s="359">
        <f>SUMIFS([3]ΑΠΟΤΕΛΕΣΜΑΤΑ!C:C,[3]ΑΠΟΤΕΛΕΣΜΑΤΑ!$A:$A,G20)-C20</f>
        <v>0</v>
      </c>
      <c r="I20" s="360">
        <v>7862755.5900000259</v>
      </c>
      <c r="J20" s="360">
        <v>0</v>
      </c>
      <c r="K20" s="360">
        <v>205.23000000000002</v>
      </c>
      <c r="L20" s="360">
        <v>-10313.299999999999</v>
      </c>
      <c r="M20" s="360">
        <v>0</v>
      </c>
      <c r="N20" s="360">
        <v>0</v>
      </c>
    </row>
    <row r="21" spans="1:14" ht="33.75">
      <c r="A21" s="353" t="s">
        <v>320</v>
      </c>
      <c r="B21" s="357"/>
      <c r="C21" s="355">
        <f>I21+J21+K21+L21+M21+N21</f>
        <v>1481406.88</v>
      </c>
      <c r="D21" s="355">
        <v>2760443.81</v>
      </c>
      <c r="E21" s="355"/>
      <c r="F21" s="358" t="s">
        <v>321</v>
      </c>
      <c r="G21" s="354" t="s">
        <v>322</v>
      </c>
      <c r="H21" s="359">
        <f>SUMIFS([3]ΑΠΟΤΕΛΕΣΜΑΤΑ!C:C,[3]ΑΠΟΤΕΛΕΣΜΑΤΑ!$A:$A,G21)-C21</f>
        <v>0</v>
      </c>
      <c r="I21" s="360">
        <v>1494878.5099999998</v>
      </c>
      <c r="J21" s="360">
        <v>0</v>
      </c>
      <c r="K21" s="360">
        <v>0</v>
      </c>
      <c r="L21" s="360">
        <v>0</v>
      </c>
      <c r="M21" s="360">
        <v>37.81</v>
      </c>
      <c r="N21" s="360">
        <v>-13509.44</v>
      </c>
    </row>
    <row r="22" spans="1:14">
      <c r="A22" s="353" t="s">
        <v>323</v>
      </c>
      <c r="B22" s="357">
        <v>10</v>
      </c>
      <c r="C22" s="355">
        <f>I22+J22+K22+L22+M22+N22</f>
        <v>120163.46999999997</v>
      </c>
      <c r="D22" s="355">
        <v>1049183.3899999999</v>
      </c>
      <c r="E22" s="355"/>
      <c r="F22" s="358" t="s">
        <v>324</v>
      </c>
      <c r="G22" s="354" t="s">
        <v>325</v>
      </c>
      <c r="H22" s="359">
        <f>SUMIFS([3]ΑΠΟΤΕΛΕΣΜΑΤΑ!C:C,[3]ΑΠΟΤΕΛΕΣΜΑΤΑ!$A:$A,G22)-C22</f>
        <v>0</v>
      </c>
      <c r="I22" s="360">
        <v>272531.65999999997</v>
      </c>
      <c r="J22" s="360">
        <v>51.2</v>
      </c>
      <c r="K22" s="360">
        <v>0</v>
      </c>
      <c r="L22" s="360">
        <v>-123.42</v>
      </c>
      <c r="M22" s="360">
        <v>0</v>
      </c>
      <c r="N22" s="360">
        <v>-152295.97000000003</v>
      </c>
    </row>
    <row r="23" spans="1:14">
      <c r="A23" s="353"/>
      <c r="C23" s="361">
        <f>SUM(C19:C22)</f>
        <v>10574577.970000027</v>
      </c>
      <c r="D23" s="361">
        <f>SUM(D19:D22)</f>
        <v>13643377.92</v>
      </c>
      <c r="E23" s="334"/>
      <c r="F23" s="358"/>
      <c r="G23" s="354"/>
      <c r="H23" s="359"/>
      <c r="I23" s="362">
        <f t="shared" ref="I23:N23" si="3">SUM(I19:I22)</f>
        <v>10714375.730000027</v>
      </c>
      <c r="J23" s="362">
        <f t="shared" si="3"/>
        <v>51.2</v>
      </c>
      <c r="K23" s="362">
        <f t="shared" si="3"/>
        <v>205.23000000000002</v>
      </c>
      <c r="L23" s="362">
        <f t="shared" si="3"/>
        <v>25713.41</v>
      </c>
      <c r="M23" s="362">
        <f t="shared" si="3"/>
        <v>37.81</v>
      </c>
      <c r="N23" s="362">
        <f t="shared" si="3"/>
        <v>-165805.41000000003</v>
      </c>
    </row>
    <row r="24" spans="1:14">
      <c r="A24" s="353"/>
      <c r="C24" s="334"/>
      <c r="D24" s="334"/>
      <c r="E24" s="334"/>
      <c r="F24" s="358"/>
      <c r="G24" s="354"/>
      <c r="I24" s="363"/>
      <c r="J24" s="363"/>
      <c r="K24" s="363"/>
      <c r="L24" s="363"/>
      <c r="M24" s="363"/>
      <c r="N24" s="363"/>
    </row>
    <row r="25" spans="1:14">
      <c r="A25" s="364" t="s">
        <v>326</v>
      </c>
      <c r="C25" s="365">
        <f>C13+C17+C23</f>
        <v>181454836.68042561</v>
      </c>
      <c r="D25" s="365">
        <f>D13+D17+D23</f>
        <v>140344970.73999998</v>
      </c>
      <c r="E25" s="334"/>
      <c r="F25" s="358"/>
      <c r="G25" s="354"/>
      <c r="I25" s="366">
        <f t="shared" ref="I25:N25" si="4">I13+I17+I23</f>
        <v>174234974.70999998</v>
      </c>
      <c r="J25" s="366">
        <f t="shared" si="4"/>
        <v>-35.200000000000003</v>
      </c>
      <c r="K25" s="366">
        <f t="shared" si="4"/>
        <v>3883575.11</v>
      </c>
      <c r="L25" s="366">
        <f t="shared" si="4"/>
        <v>2132569.9300000006</v>
      </c>
      <c r="M25" s="366">
        <f t="shared" si="4"/>
        <v>1265967.2000000004</v>
      </c>
      <c r="N25" s="366">
        <f t="shared" si="4"/>
        <v>-62215.069574382971</v>
      </c>
    </row>
    <row r="26" spans="1:14">
      <c r="A26" s="353"/>
      <c r="C26" s="355"/>
      <c r="D26" s="355"/>
      <c r="E26" s="355"/>
      <c r="F26" s="358"/>
      <c r="G26" s="354"/>
      <c r="I26" s="356"/>
      <c r="J26" s="356"/>
      <c r="K26" s="356"/>
      <c r="L26" s="356"/>
      <c r="M26" s="356"/>
      <c r="N26" s="356"/>
    </row>
    <row r="27" spans="1:14">
      <c r="A27" s="353" t="s">
        <v>327</v>
      </c>
      <c r="B27" s="357">
        <v>11</v>
      </c>
      <c r="C27" s="413">
        <f>I27+J27+K27+L27+M27+N27</f>
        <v>-21095434.949999999</v>
      </c>
      <c r="D27" s="355">
        <v>-17540029.770000003</v>
      </c>
      <c r="E27" s="355"/>
      <c r="F27" s="358" t="s">
        <v>328</v>
      </c>
      <c r="G27" s="354" t="s">
        <v>329</v>
      </c>
      <c r="H27" s="359">
        <f>SUMIFS([3]ΑΠΟΤΕΛΕΣΜΑΤΑ!C:C,[3]ΑΠΟΤΕΛΕΣΜΑΤΑ!$A:$A,G27)-C27</f>
        <v>0</v>
      </c>
      <c r="I27" s="414">
        <v>-20095052.289999999</v>
      </c>
      <c r="J27" s="360">
        <v>0</v>
      </c>
      <c r="K27" s="360">
        <v>-456542.33999999997</v>
      </c>
      <c r="L27" s="360">
        <v>-286485.34000000008</v>
      </c>
      <c r="M27" s="360">
        <v>-257354.97999999995</v>
      </c>
      <c r="N27" s="360">
        <v>0</v>
      </c>
    </row>
    <row r="28" spans="1:14">
      <c r="A28" s="353" t="s">
        <v>330</v>
      </c>
      <c r="B28" s="357">
        <v>12</v>
      </c>
      <c r="C28" s="413">
        <f>I28+J28+K28+L28+M28+N28</f>
        <v>-12841028.410000004</v>
      </c>
      <c r="D28" s="355">
        <v>-10251706.149999999</v>
      </c>
      <c r="E28" s="355"/>
      <c r="F28" s="358" t="s">
        <v>331</v>
      </c>
      <c r="G28" s="354" t="s">
        <v>332</v>
      </c>
      <c r="H28" s="359">
        <f>SUMIFS([3]ΑΠΟΤΕΛΕΣΜΑΤΑ!C:C,[3]ΑΠΟΤΕΛΕΣΜΑΤΑ!$A:$A,G28)-C28</f>
        <v>0</v>
      </c>
      <c r="I28" s="414">
        <v>-12204893.730000004</v>
      </c>
      <c r="J28" s="360">
        <v>-2342.4</v>
      </c>
      <c r="K28" s="360">
        <v>-389777.33000000007</v>
      </c>
      <c r="L28" s="360">
        <v>-286408.19000000006</v>
      </c>
      <c r="M28" s="360">
        <v>-77295.500000000015</v>
      </c>
      <c r="N28" s="360">
        <v>119688.74000000003</v>
      </c>
    </row>
    <row r="29" spans="1:14">
      <c r="A29" s="353" t="s">
        <v>333</v>
      </c>
      <c r="C29" s="355">
        <f>I29+J29+K29+L29+M29+N29</f>
        <v>-4638204.5590760289</v>
      </c>
      <c r="D29" s="355">
        <v>-4475557.9099999992</v>
      </c>
      <c r="E29" s="355"/>
      <c r="F29" s="358" t="s">
        <v>334</v>
      </c>
      <c r="G29" s="354" t="s">
        <v>335</v>
      </c>
      <c r="H29" s="359">
        <f>SUMIFS([3]ΑΠΟΤΕΛΕΣΜΑΤΑ!C:C,[3]ΑΠΟΤΕΛΕΣΜΑΤΑ!$A:$A,G29)-C29</f>
        <v>0</v>
      </c>
      <c r="I29" s="360">
        <v>-4411327.0600000015</v>
      </c>
      <c r="J29" s="360">
        <v>0</v>
      </c>
      <c r="K29" s="360">
        <v>-41807.020000000004</v>
      </c>
      <c r="L29" s="360">
        <v>-43831.05</v>
      </c>
      <c r="M29" s="360">
        <v>-18081.79</v>
      </c>
      <c r="N29" s="360">
        <v>-123157.63907602774</v>
      </c>
    </row>
    <row r="30" spans="1:14">
      <c r="A30" s="364" t="s">
        <v>336</v>
      </c>
      <c r="C30" s="415">
        <f>SUM(C27:C29)</f>
        <v>-38574667.919076025</v>
      </c>
      <c r="D30" s="361">
        <f>SUM(D27:D29)</f>
        <v>-32267293.830000002</v>
      </c>
      <c r="E30" s="334"/>
      <c r="F30" s="358"/>
      <c r="G30" s="354"/>
      <c r="I30" s="416">
        <f t="shared" ref="I30:N30" si="5">SUM(I27:I29)</f>
        <v>-36711273.080000006</v>
      </c>
      <c r="J30" s="362">
        <f t="shared" si="5"/>
        <v>-2342.4</v>
      </c>
      <c r="K30" s="362">
        <f t="shared" si="5"/>
        <v>-888126.69000000006</v>
      </c>
      <c r="L30" s="362">
        <f t="shared" si="5"/>
        <v>-616724.58000000019</v>
      </c>
      <c r="M30" s="362">
        <f t="shared" si="5"/>
        <v>-352732.26999999996</v>
      </c>
      <c r="N30" s="362">
        <f t="shared" si="5"/>
        <v>-3468.8990760277084</v>
      </c>
    </row>
    <row r="31" spans="1:14">
      <c r="A31" s="353"/>
      <c r="C31" s="355">
        <f>I31+J31+K31+L31+M31+N31</f>
        <v>0</v>
      </c>
      <c r="D31" s="355"/>
      <c r="E31" s="355"/>
      <c r="F31" s="358"/>
      <c r="G31" s="354"/>
      <c r="I31" s="360"/>
      <c r="J31" s="360"/>
      <c r="K31" s="360"/>
      <c r="L31" s="360"/>
      <c r="M31" s="360"/>
      <c r="N31" s="360"/>
    </row>
    <row r="32" spans="1:14" ht="22.5">
      <c r="A32" s="341" t="s">
        <v>337</v>
      </c>
      <c r="C32" s="365">
        <f>C25+C30</f>
        <v>142880168.76134959</v>
      </c>
      <c r="D32" s="365">
        <f>D25+D30</f>
        <v>108077676.90999998</v>
      </c>
      <c r="E32" s="334"/>
      <c r="F32" s="358"/>
      <c r="G32" s="354"/>
      <c r="H32" s="359"/>
      <c r="I32" s="366">
        <f t="shared" ref="I32:N32" si="6">I25+I30</f>
        <v>137523701.62999997</v>
      </c>
      <c r="J32" s="366">
        <f t="shared" si="6"/>
        <v>-2377.6</v>
      </c>
      <c r="K32" s="366">
        <f t="shared" si="6"/>
        <v>2995448.42</v>
      </c>
      <c r="L32" s="366">
        <f t="shared" si="6"/>
        <v>1515845.3500000006</v>
      </c>
      <c r="M32" s="366">
        <f t="shared" si="6"/>
        <v>913234.9300000004</v>
      </c>
      <c r="N32" s="366">
        <f t="shared" si="6"/>
        <v>-65683.968650410679</v>
      </c>
    </row>
    <row r="33" spans="1:14" ht="22.5">
      <c r="A33" s="353" t="s">
        <v>338</v>
      </c>
      <c r="B33" s="357">
        <v>13</v>
      </c>
      <c r="C33" s="355">
        <f>I33+J33+K33+L33+M33+N33</f>
        <v>-15137807.689351829</v>
      </c>
      <c r="D33" s="355">
        <v>-10717649.860000001</v>
      </c>
      <c r="E33" s="355"/>
      <c r="F33" s="358" t="s">
        <v>339</v>
      </c>
      <c r="G33" s="354" t="s">
        <v>340</v>
      </c>
      <c r="H33" s="359">
        <f>SUMIFS([3]ΑΠΟΤΕΛΕΣΜΑΤΑ!C:C,[3]ΑΠΟΤΕΛΕΣΜΑΤΑ!$A:$A,G33)-C33</f>
        <v>0</v>
      </c>
      <c r="I33" s="360">
        <v>-14860450.27</v>
      </c>
      <c r="J33" s="360">
        <v>0</v>
      </c>
      <c r="K33" s="360">
        <v>-135317.68999999997</v>
      </c>
      <c r="L33" s="360">
        <v>0</v>
      </c>
      <c r="M33" s="360">
        <v>-70151.25</v>
      </c>
      <c r="N33" s="360">
        <v>-71888.479351829999</v>
      </c>
    </row>
    <row r="34" spans="1:14">
      <c r="A34" s="353" t="s">
        <v>341</v>
      </c>
      <c r="B34" s="357"/>
      <c r="C34" s="355">
        <f>I34+J34+K34+L34+M34+N34</f>
        <v>0</v>
      </c>
      <c r="D34" s="355">
        <v>0</v>
      </c>
      <c r="E34" s="355"/>
      <c r="F34" s="358" t="s">
        <v>342</v>
      </c>
      <c r="G34" s="354" t="s">
        <v>343</v>
      </c>
      <c r="H34" s="359">
        <f>SUMIFS([3]ΑΠΟΤΕΛΕΣΜΑΤΑ!C:C,[3]ΑΠΟΤΕΛΕΣΜΑΤΑ!$A:$A,G34)-C34</f>
        <v>0</v>
      </c>
      <c r="I34" s="360">
        <v>0</v>
      </c>
      <c r="J34" s="360">
        <v>0</v>
      </c>
      <c r="K34" s="360">
        <v>0</v>
      </c>
      <c r="L34" s="360">
        <v>0</v>
      </c>
      <c r="M34" s="360">
        <v>0</v>
      </c>
      <c r="N34" s="360">
        <v>0</v>
      </c>
    </row>
    <row r="35" spans="1:14">
      <c r="A35" s="341" t="s">
        <v>344</v>
      </c>
      <c r="C35" s="365">
        <f>SUM(C33:C34)</f>
        <v>-15137807.689351829</v>
      </c>
      <c r="D35" s="365">
        <f>SUM(D33:D34)</f>
        <v>-10717649.860000001</v>
      </c>
      <c r="E35" s="334"/>
      <c r="F35" s="358"/>
      <c r="G35" s="354"/>
      <c r="H35" s="359"/>
      <c r="I35" s="366">
        <f t="shared" ref="I35:N35" si="7">SUM(I33:I34)</f>
        <v>-14860450.27</v>
      </c>
      <c r="J35" s="366">
        <f t="shared" si="7"/>
        <v>0</v>
      </c>
      <c r="K35" s="366">
        <f t="shared" si="7"/>
        <v>-135317.68999999997</v>
      </c>
      <c r="L35" s="366">
        <f t="shared" si="7"/>
        <v>0</v>
      </c>
      <c r="M35" s="366">
        <f t="shared" si="7"/>
        <v>-70151.25</v>
      </c>
      <c r="N35" s="366">
        <f t="shared" si="7"/>
        <v>-71888.479351829999</v>
      </c>
    </row>
    <row r="36" spans="1:14" ht="24.75" customHeight="1">
      <c r="A36" s="353" t="s">
        <v>345</v>
      </c>
      <c r="B36" s="357"/>
      <c r="C36" s="355">
        <f>I36+J36+K36+L36+M36+N36</f>
        <v>0</v>
      </c>
      <c r="D36" s="355">
        <v>0</v>
      </c>
      <c r="E36" s="355"/>
      <c r="F36" s="358" t="s">
        <v>346</v>
      </c>
      <c r="G36" s="354"/>
      <c r="H36" s="359"/>
      <c r="I36" s="360">
        <v>0</v>
      </c>
      <c r="J36" s="360">
        <v>0</v>
      </c>
      <c r="K36" s="360">
        <v>0</v>
      </c>
      <c r="L36" s="360">
        <v>0</v>
      </c>
      <c r="M36" s="360">
        <v>0</v>
      </c>
      <c r="N36" s="360">
        <v>0</v>
      </c>
    </row>
    <row r="37" spans="1:14">
      <c r="A37" s="353" t="s">
        <v>347</v>
      </c>
      <c r="B37" s="357"/>
      <c r="C37" s="355">
        <f>I37+J37+K37+L37+M37+N37</f>
        <v>0</v>
      </c>
      <c r="D37" s="355">
        <v>0</v>
      </c>
      <c r="E37" s="355"/>
      <c r="F37" s="358" t="s">
        <v>348</v>
      </c>
      <c r="G37" s="354" t="s">
        <v>349</v>
      </c>
      <c r="H37" s="359">
        <f>SUMIFS([3]ΑΠΟΤΕΛΕΣΜΑΤΑ!C:C,[3]ΑΠΟΤΕΛΕΣΜΑΤΑ!$A:$A,G37)-C37</f>
        <v>0</v>
      </c>
      <c r="I37" s="360">
        <v>0</v>
      </c>
      <c r="J37" s="360">
        <v>0</v>
      </c>
      <c r="K37" s="360">
        <v>0</v>
      </c>
      <c r="L37" s="360">
        <v>0</v>
      </c>
      <c r="M37" s="360">
        <v>0</v>
      </c>
      <c r="N37" s="360">
        <v>0</v>
      </c>
    </row>
    <row r="38" spans="1:14">
      <c r="A38" s="364" t="s">
        <v>350</v>
      </c>
      <c r="C38" s="417">
        <f>C32+C35+C36+C37</f>
        <v>127742361.07199776</v>
      </c>
      <c r="D38" s="365">
        <f>D32+D35+D36+D37</f>
        <v>97360027.049999982</v>
      </c>
      <c r="E38" s="334"/>
      <c r="F38" s="358"/>
      <c r="I38" s="418">
        <f t="shared" ref="I38:N38" si="8">I32+I35+I36+I37</f>
        <v>122663251.35999997</v>
      </c>
      <c r="J38" s="366">
        <f t="shared" si="8"/>
        <v>-2377.6</v>
      </c>
      <c r="K38" s="366">
        <f t="shared" si="8"/>
        <v>2860130.73</v>
      </c>
      <c r="L38" s="366">
        <f t="shared" si="8"/>
        <v>1515845.3500000006</v>
      </c>
      <c r="M38" s="366">
        <f t="shared" si="8"/>
        <v>843083.6800000004</v>
      </c>
      <c r="N38" s="366">
        <f t="shared" si="8"/>
        <v>-137572.44800224068</v>
      </c>
    </row>
    <row r="39" spans="1:14">
      <c r="A39" s="353" t="s">
        <v>351</v>
      </c>
      <c r="B39" s="357">
        <v>14</v>
      </c>
      <c r="C39" s="413">
        <f>I39+J39+K39+L39+M39+N39</f>
        <v>-23414744.228345875</v>
      </c>
      <c r="D39" s="355">
        <v>-16259356.43</v>
      </c>
      <c r="E39" s="355"/>
      <c r="F39" s="358" t="s">
        <v>352</v>
      </c>
      <c r="G39" s="354" t="s">
        <v>353</v>
      </c>
      <c r="H39" s="359">
        <f>SUMIFS([3]ΑΠΟΤΕΛΕΣΜΑΤΑ!C:C,[3]ΑΠΟΤΕΛΕΣΜΑΤΑ!$A:$A,G39)-C39</f>
        <v>0</v>
      </c>
      <c r="I39" s="414">
        <v>-22261209.120000001</v>
      </c>
      <c r="J39" s="360">
        <v>0</v>
      </c>
      <c r="K39" s="360">
        <v>-650969.09</v>
      </c>
      <c r="L39" s="360">
        <v>-336561.23000000004</v>
      </c>
      <c r="M39" s="360">
        <v>-196553.46</v>
      </c>
      <c r="N39" s="360">
        <v>30548.671654128702</v>
      </c>
    </row>
    <row r="40" spans="1:14">
      <c r="A40" s="364" t="s">
        <v>354</v>
      </c>
      <c r="C40" s="417">
        <f>C38+C39</f>
        <v>104327616.84365189</v>
      </c>
      <c r="D40" s="365">
        <f>D38+D39</f>
        <v>81100670.619999975</v>
      </c>
      <c r="E40" s="334"/>
      <c r="F40" s="358"/>
      <c r="G40" s="354"/>
      <c r="H40" s="359"/>
      <c r="I40" s="418">
        <f t="shared" ref="I40:N40" si="9">I38+I39</f>
        <v>100402042.23999996</v>
      </c>
      <c r="J40" s="366">
        <f t="shared" si="9"/>
        <v>-2377.6</v>
      </c>
      <c r="K40" s="366">
        <f t="shared" si="9"/>
        <v>2209161.64</v>
      </c>
      <c r="L40" s="366">
        <f t="shared" si="9"/>
        <v>1179284.1200000006</v>
      </c>
      <c r="M40" s="366">
        <f t="shared" si="9"/>
        <v>646530.22000000044</v>
      </c>
      <c r="N40" s="366">
        <f t="shared" si="9"/>
        <v>-107023.77634811198</v>
      </c>
    </row>
    <row r="41" spans="1:14">
      <c r="A41" s="364"/>
      <c r="C41" s="334"/>
      <c r="D41" s="334"/>
      <c r="E41" s="334"/>
      <c r="F41" s="358"/>
      <c r="I41" s="363"/>
      <c r="J41" s="363"/>
      <c r="K41" s="363"/>
      <c r="L41" s="363"/>
      <c r="M41" s="363"/>
      <c r="N41" s="363"/>
    </row>
    <row r="42" spans="1:14">
      <c r="A42" s="341" t="s">
        <v>355</v>
      </c>
      <c r="B42" s="355"/>
      <c r="C42" s="355"/>
      <c r="D42" s="355"/>
      <c r="E42" s="355"/>
      <c r="F42" s="358"/>
    </row>
    <row r="43" spans="1:14">
      <c r="A43" s="353" t="s">
        <v>356</v>
      </c>
      <c r="B43" s="355"/>
      <c r="C43" s="355">
        <f>I43+J43+K43+L43+M43+N43</f>
        <v>104321012.85257986</v>
      </c>
      <c r="D43" s="355">
        <v>81098108.407576203</v>
      </c>
      <c r="E43" s="355"/>
      <c r="F43" s="358"/>
      <c r="I43" s="360">
        <f t="shared" ref="I43:N43" si="10">I40*I4</f>
        <v>100402042.23999996</v>
      </c>
      <c r="J43" s="360">
        <f t="shared" si="10"/>
        <v>-2377.6</v>
      </c>
      <c r="K43" s="360">
        <f t="shared" si="10"/>
        <v>2209161.64</v>
      </c>
      <c r="L43" s="360">
        <f t="shared" si="10"/>
        <v>1172680.1289280006</v>
      </c>
      <c r="M43" s="360">
        <f t="shared" si="10"/>
        <v>646530.22000000044</v>
      </c>
      <c r="N43" s="360">
        <f t="shared" si="10"/>
        <v>-107023.77634811198</v>
      </c>
    </row>
    <row r="44" spans="1:14">
      <c r="A44" s="353" t="s">
        <v>357</v>
      </c>
      <c r="B44" s="355"/>
      <c r="C44" s="355">
        <f>I44+J44+K44+L44+M44+N44</f>
        <v>6603.9910720000616</v>
      </c>
      <c r="D44" s="355">
        <v>2562.212423820195</v>
      </c>
      <c r="E44" s="355"/>
      <c r="F44" s="358"/>
      <c r="I44" s="360">
        <f t="shared" ref="I44:N44" si="11">I40*I5</f>
        <v>0</v>
      </c>
      <c r="J44" s="360">
        <f t="shared" si="11"/>
        <v>0</v>
      </c>
      <c r="K44" s="360">
        <f t="shared" si="11"/>
        <v>0</v>
      </c>
      <c r="L44" s="360">
        <f t="shared" si="11"/>
        <v>6603.9910720000616</v>
      </c>
      <c r="M44" s="360">
        <f t="shared" si="11"/>
        <v>0</v>
      </c>
      <c r="N44" s="360">
        <f t="shared" si="11"/>
        <v>0</v>
      </c>
    </row>
    <row r="45" spans="1:14">
      <c r="A45" s="367"/>
      <c r="B45" s="355"/>
      <c r="C45" s="417">
        <f>SUM(C43:C44)</f>
        <v>104327616.84365186</v>
      </c>
      <c r="D45" s="365">
        <f>SUM(D43:D44)</f>
        <v>81100670.62000002</v>
      </c>
      <c r="E45" s="334"/>
      <c r="F45" s="358"/>
      <c r="I45" s="418">
        <f t="shared" ref="I45:N45" si="12">SUM(I43:I44)</f>
        <v>100402042.23999996</v>
      </c>
      <c r="J45" s="366">
        <f t="shared" si="12"/>
        <v>-2377.6</v>
      </c>
      <c r="K45" s="366">
        <f t="shared" si="12"/>
        <v>2209161.64</v>
      </c>
      <c r="L45" s="366">
        <f t="shared" si="12"/>
        <v>1179284.1200000006</v>
      </c>
      <c r="M45" s="366">
        <f t="shared" si="12"/>
        <v>646530.22000000044</v>
      </c>
      <c r="N45" s="366">
        <f t="shared" si="12"/>
        <v>-107023.77634811198</v>
      </c>
    </row>
    <row r="46" spans="1:14">
      <c r="A46" s="341"/>
      <c r="B46" s="355"/>
      <c r="C46" s="359">
        <f>C45-C40</f>
        <v>0</v>
      </c>
      <c r="D46" s="359">
        <f>D45-D40</f>
        <v>0</v>
      </c>
      <c r="E46" s="359"/>
      <c r="F46" s="358"/>
      <c r="I46" s="368">
        <f t="shared" ref="I46:N46" si="13">I45-I40</f>
        <v>0</v>
      </c>
      <c r="J46" s="368">
        <f t="shared" si="13"/>
        <v>0</v>
      </c>
      <c r="K46" s="368">
        <f t="shared" si="13"/>
        <v>0</v>
      </c>
      <c r="L46" s="368">
        <f t="shared" si="13"/>
        <v>0</v>
      </c>
      <c r="M46" s="368">
        <f t="shared" si="13"/>
        <v>0</v>
      </c>
      <c r="N46" s="368">
        <f t="shared" si="13"/>
        <v>0</v>
      </c>
    </row>
    <row r="47" spans="1:14">
      <c r="A47" s="341" t="s">
        <v>358</v>
      </c>
      <c r="C47" s="334"/>
      <c r="D47" s="334"/>
      <c r="E47" s="334"/>
      <c r="F47" s="358"/>
    </row>
    <row r="48" spans="1:14" ht="22.5">
      <c r="A48" s="341" t="s">
        <v>359</v>
      </c>
      <c r="C48" s="334"/>
      <c r="D48" s="334"/>
      <c r="E48" s="334"/>
      <c r="F48" s="358"/>
    </row>
    <row r="49" spans="1:14" ht="35.25">
      <c r="A49" s="369" t="s">
        <v>360</v>
      </c>
      <c r="C49" s="355">
        <f>I49+J49+K49+L49+M49+N49</f>
        <v>-275540.57999999996</v>
      </c>
      <c r="D49" s="355">
        <v>198665.81000000003</v>
      </c>
      <c r="E49" s="355"/>
      <c r="F49" s="358" t="s">
        <v>361</v>
      </c>
      <c r="I49" s="360">
        <v>-275540.57999999996</v>
      </c>
      <c r="J49" s="360">
        <v>0</v>
      </c>
      <c r="K49" s="360">
        <v>0</v>
      </c>
      <c r="L49" s="360">
        <v>0</v>
      </c>
      <c r="M49" s="360">
        <v>0</v>
      </c>
      <c r="N49" s="360">
        <v>0</v>
      </c>
    </row>
    <row r="50" spans="1:14">
      <c r="A50" s="353" t="s">
        <v>362</v>
      </c>
      <c r="C50" s="355">
        <f>I50+J50+K50+L50+M50+N50</f>
        <v>380446.88999999996</v>
      </c>
      <c r="D50" s="419">
        <v>0</v>
      </c>
      <c r="E50" s="355"/>
      <c r="F50" s="358" t="s">
        <v>363</v>
      </c>
      <c r="I50" s="360">
        <v>380446.88999999996</v>
      </c>
      <c r="J50" s="360">
        <v>0</v>
      </c>
      <c r="K50" s="360">
        <v>0</v>
      </c>
      <c r="L50" s="360">
        <v>0</v>
      </c>
      <c r="M50" s="360">
        <v>0</v>
      </c>
      <c r="N50" s="360">
        <v>0</v>
      </c>
    </row>
    <row r="51" spans="1:14" ht="22.5">
      <c r="A51" s="341" t="s">
        <v>364</v>
      </c>
      <c r="C51" s="361">
        <f>SUM(C49:C50)</f>
        <v>104906.31</v>
      </c>
      <c r="D51" s="361">
        <f>SUM(D49:D50)</f>
        <v>198665.81000000003</v>
      </c>
      <c r="E51" s="334"/>
      <c r="F51" s="358"/>
      <c r="G51" s="356"/>
      <c r="H51" s="356"/>
      <c r="I51" s="362">
        <f t="shared" ref="I51:N51" si="14">SUM(I49:I50)</f>
        <v>104906.31</v>
      </c>
      <c r="J51" s="362">
        <f t="shared" si="14"/>
        <v>0</v>
      </c>
      <c r="K51" s="362">
        <f t="shared" si="14"/>
        <v>0</v>
      </c>
      <c r="L51" s="362">
        <f t="shared" si="14"/>
        <v>0</v>
      </c>
      <c r="M51" s="362">
        <f t="shared" si="14"/>
        <v>0</v>
      </c>
      <c r="N51" s="362">
        <f t="shared" si="14"/>
        <v>0</v>
      </c>
    </row>
    <row r="52" spans="1:14">
      <c r="A52" s="341"/>
      <c r="C52" s="355"/>
      <c r="D52" s="355"/>
      <c r="E52" s="355"/>
      <c r="F52" s="358"/>
    </row>
    <row r="53" spans="1:14" ht="22.5">
      <c r="A53" s="341" t="s">
        <v>365</v>
      </c>
      <c r="C53" s="355"/>
      <c r="D53" s="355"/>
      <c r="E53" s="355"/>
      <c r="F53" s="358"/>
    </row>
    <row r="54" spans="1:14" ht="24">
      <c r="A54" s="370" t="s">
        <v>366</v>
      </c>
      <c r="B54" s="357"/>
      <c r="C54" s="355">
        <f>I54+J54+K54+L54+M54+N54</f>
        <v>0</v>
      </c>
      <c r="D54" s="419">
        <v>0</v>
      </c>
      <c r="E54" s="355"/>
      <c r="F54" s="358" t="s">
        <v>367</v>
      </c>
      <c r="I54" s="360">
        <v>0</v>
      </c>
      <c r="J54" s="360">
        <v>0</v>
      </c>
      <c r="K54" s="360">
        <v>0</v>
      </c>
      <c r="L54" s="360">
        <v>0</v>
      </c>
      <c r="M54" s="360">
        <v>0</v>
      </c>
      <c r="N54" s="360">
        <v>0</v>
      </c>
    </row>
    <row r="55" spans="1:14" ht="22.5">
      <c r="A55" s="341" t="s">
        <v>368</v>
      </c>
      <c r="C55" s="334">
        <f>SUM(C54:C54)</f>
        <v>0</v>
      </c>
      <c r="D55" s="334">
        <f>SUM(D54:D54)</f>
        <v>0</v>
      </c>
      <c r="E55" s="334"/>
      <c r="F55" s="358"/>
      <c r="I55" s="363">
        <f t="shared" ref="I55:N55" si="15">SUM(I54:I54)</f>
        <v>0</v>
      </c>
      <c r="J55" s="363">
        <f t="shared" si="15"/>
        <v>0</v>
      </c>
      <c r="K55" s="363">
        <f t="shared" si="15"/>
        <v>0</v>
      </c>
      <c r="L55" s="363">
        <f t="shared" si="15"/>
        <v>0</v>
      </c>
      <c r="M55" s="363">
        <f t="shared" si="15"/>
        <v>0</v>
      </c>
      <c r="N55" s="363">
        <f t="shared" si="15"/>
        <v>0</v>
      </c>
    </row>
    <row r="56" spans="1:14">
      <c r="A56" s="353"/>
      <c r="C56" s="355">
        <f>I56+J56+K56+L56+M56+N56</f>
        <v>0</v>
      </c>
      <c r="D56" s="355"/>
      <c r="E56" s="355"/>
      <c r="F56" s="358"/>
    </row>
    <row r="57" spans="1:14">
      <c r="A57" s="364" t="s">
        <v>369</v>
      </c>
      <c r="C57" s="365">
        <f>C51+C55</f>
        <v>104906.31</v>
      </c>
      <c r="D57" s="365">
        <f>D51+D55</f>
        <v>198665.81000000003</v>
      </c>
      <c r="E57" s="334"/>
      <c r="F57" s="358"/>
      <c r="I57" s="366">
        <f t="shared" ref="I57:N57" si="16">I51+I55</f>
        <v>104906.31</v>
      </c>
      <c r="J57" s="366">
        <f t="shared" si="16"/>
        <v>0</v>
      </c>
      <c r="K57" s="366">
        <f t="shared" si="16"/>
        <v>0</v>
      </c>
      <c r="L57" s="366">
        <f t="shared" si="16"/>
        <v>0</v>
      </c>
      <c r="M57" s="366">
        <f t="shared" si="16"/>
        <v>0</v>
      </c>
      <c r="N57" s="366">
        <f t="shared" si="16"/>
        <v>0</v>
      </c>
    </row>
    <row r="58" spans="1:14">
      <c r="A58" s="341"/>
      <c r="C58" s="334"/>
      <c r="D58" s="334"/>
      <c r="E58" s="334"/>
      <c r="F58" s="358"/>
    </row>
    <row r="59" spans="1:14" ht="23.25" thickBot="1">
      <c r="A59" s="341" t="s">
        <v>370</v>
      </c>
      <c r="C59" s="371">
        <f>C40+C57</f>
        <v>104432523.15365189</v>
      </c>
      <c r="D59" s="371">
        <f>D40+D57</f>
        <v>81299336.429999977</v>
      </c>
      <c r="E59" s="334"/>
      <c r="F59" s="358"/>
      <c r="I59" s="372">
        <f t="shared" ref="I59:N59" si="17">I40+I57</f>
        <v>100506948.54999997</v>
      </c>
      <c r="J59" s="372">
        <f t="shared" si="17"/>
        <v>-2377.6</v>
      </c>
      <c r="K59" s="372">
        <f t="shared" si="17"/>
        <v>2209161.64</v>
      </c>
      <c r="L59" s="372">
        <f t="shared" si="17"/>
        <v>1179284.1200000006</v>
      </c>
      <c r="M59" s="372">
        <f t="shared" si="17"/>
        <v>646530.22000000044</v>
      </c>
      <c r="N59" s="372">
        <f t="shared" si="17"/>
        <v>-107023.77634811198</v>
      </c>
    </row>
    <row r="60" spans="1:14" ht="15.75" thickTop="1">
      <c r="A60" s="341"/>
      <c r="B60" s="355"/>
      <c r="C60" s="355"/>
      <c r="D60" s="355"/>
      <c r="E60" s="355"/>
    </row>
    <row r="61" spans="1:14">
      <c r="A61" s="341"/>
      <c r="B61" s="355"/>
      <c r="C61" s="355"/>
      <c r="D61" s="355"/>
      <c r="E61" s="355"/>
      <c r="H61" s="373" t="s">
        <v>371</v>
      </c>
      <c r="I61" s="368">
        <v>0</v>
      </c>
      <c r="J61" s="368">
        <v>0</v>
      </c>
      <c r="K61" s="368">
        <v>0</v>
      </c>
      <c r="L61" s="368">
        <v>0</v>
      </c>
      <c r="M61" s="368">
        <v>0</v>
      </c>
      <c r="N61" s="368"/>
    </row>
    <row r="62" spans="1:14">
      <c r="A62" s="341"/>
      <c r="B62" s="355"/>
      <c r="C62" s="355"/>
      <c r="D62" s="355"/>
      <c r="E62" s="355"/>
      <c r="I62" s="368">
        <v>0</v>
      </c>
      <c r="J62" s="368">
        <v>0</v>
      </c>
      <c r="K62" s="368">
        <v>0</v>
      </c>
      <c r="L62" s="368">
        <v>0</v>
      </c>
      <c r="M62" s="368">
        <v>0</v>
      </c>
      <c r="N62" s="368"/>
    </row>
    <row r="63" spans="1:14">
      <c r="A63" s="341"/>
      <c r="B63" s="355"/>
      <c r="C63" s="355"/>
      <c r="D63" s="355"/>
      <c r="E63" s="355"/>
      <c r="I63" s="368">
        <v>0</v>
      </c>
      <c r="J63" s="368">
        <v>0</v>
      </c>
      <c r="K63" s="368">
        <v>0</v>
      </c>
      <c r="L63" s="368">
        <v>0</v>
      </c>
      <c r="M63" s="368">
        <v>0</v>
      </c>
      <c r="N63" s="368"/>
    </row>
    <row r="64" spans="1:14">
      <c r="D64" s="354"/>
      <c r="E64" s="354"/>
    </row>
    <row r="65" spans="1:14">
      <c r="A65" s="341"/>
      <c r="B65" s="355"/>
      <c r="C65" s="359"/>
      <c r="D65" s="359"/>
      <c r="E65" s="359"/>
      <c r="I65" s="368"/>
      <c r="J65" s="368"/>
      <c r="K65" s="368"/>
      <c r="L65" s="368"/>
      <c r="M65" s="368"/>
      <c r="N65" s="368"/>
    </row>
    <row r="66" spans="1:14">
      <c r="A66" s="341" t="s">
        <v>372</v>
      </c>
      <c r="B66" s="355"/>
      <c r="C66" s="359"/>
      <c r="D66" s="359"/>
      <c r="E66" s="359"/>
      <c r="I66" s="368"/>
      <c r="J66" s="368"/>
      <c r="K66" s="368"/>
      <c r="L66" s="368"/>
      <c r="M66" s="368"/>
      <c r="N66" s="368"/>
    </row>
    <row r="67" spans="1:14">
      <c r="A67" s="353" t="s">
        <v>356</v>
      </c>
      <c r="B67" s="355"/>
      <c r="C67" s="355">
        <f>I67+J67+K67+L67+M67+N67</f>
        <v>104906.31</v>
      </c>
      <c r="D67" s="355">
        <v>198665.81000000003</v>
      </c>
      <c r="E67" s="355"/>
      <c r="F67" s="358"/>
      <c r="I67" s="360">
        <f t="shared" ref="I67:N67" si="18">I57*I4</f>
        <v>104906.31</v>
      </c>
      <c r="J67" s="360">
        <f t="shared" si="18"/>
        <v>0</v>
      </c>
      <c r="K67" s="360">
        <f t="shared" si="18"/>
        <v>0</v>
      </c>
      <c r="L67" s="360">
        <f t="shared" si="18"/>
        <v>0</v>
      </c>
      <c r="M67" s="360">
        <f t="shared" si="18"/>
        <v>0</v>
      </c>
      <c r="N67" s="360">
        <f t="shared" si="18"/>
        <v>0</v>
      </c>
    </row>
    <row r="68" spans="1:14">
      <c r="A68" s="353" t="s">
        <v>357</v>
      </c>
      <c r="B68" s="355"/>
      <c r="C68" s="355">
        <f>I68+J68+K68+L68+M68+N68</f>
        <v>0</v>
      </c>
      <c r="D68" s="355">
        <v>0</v>
      </c>
      <c r="E68" s="355"/>
      <c r="F68" s="358"/>
      <c r="I68" s="360">
        <f t="shared" ref="I68:N68" si="19">I57*I5</f>
        <v>0</v>
      </c>
      <c r="J68" s="360">
        <f t="shared" si="19"/>
        <v>0</v>
      </c>
      <c r="K68" s="360">
        <f t="shared" si="19"/>
        <v>0</v>
      </c>
      <c r="L68" s="360">
        <f t="shared" si="19"/>
        <v>0</v>
      </c>
      <c r="M68" s="360">
        <f t="shared" si="19"/>
        <v>0</v>
      </c>
      <c r="N68" s="360">
        <f t="shared" si="19"/>
        <v>0</v>
      </c>
    </row>
    <row r="69" spans="1:14">
      <c r="A69" s="341"/>
      <c r="B69" s="355"/>
      <c r="C69" s="365">
        <f>SUM(C67:C68)</f>
        <v>104906.31</v>
      </c>
      <c r="D69" s="365">
        <f>SUM(D67:D68)</f>
        <v>198665.81000000003</v>
      </c>
      <c r="E69" s="334"/>
      <c r="F69" s="358"/>
      <c r="I69" s="366">
        <f t="shared" ref="I69:N69" si="20">SUM(I57)</f>
        <v>104906.31</v>
      </c>
      <c r="J69" s="366">
        <f t="shared" si="20"/>
        <v>0</v>
      </c>
      <c r="K69" s="366">
        <f t="shared" si="20"/>
        <v>0</v>
      </c>
      <c r="L69" s="366">
        <f t="shared" si="20"/>
        <v>0</v>
      </c>
      <c r="M69" s="366">
        <f t="shared" si="20"/>
        <v>0</v>
      </c>
      <c r="N69" s="366">
        <f t="shared" si="20"/>
        <v>0</v>
      </c>
    </row>
    <row r="70" spans="1:14">
      <c r="A70" s="341"/>
      <c r="B70" s="355"/>
      <c r="C70" s="359">
        <f>C69-C57</f>
        <v>0</v>
      </c>
      <c r="D70" s="359">
        <f>D69-D57</f>
        <v>0</v>
      </c>
      <c r="E70" s="359"/>
      <c r="F70" s="358"/>
      <c r="I70" s="368"/>
      <c r="J70" s="368"/>
      <c r="K70" s="368"/>
      <c r="L70" s="368"/>
      <c r="M70" s="368"/>
      <c r="N70" s="368"/>
    </row>
    <row r="71" spans="1:14" ht="22.5">
      <c r="A71" s="341" t="s">
        <v>373</v>
      </c>
      <c r="B71" s="355"/>
      <c r="C71" s="355"/>
      <c r="D71" s="355"/>
      <c r="E71" s="355"/>
      <c r="F71" s="358"/>
    </row>
    <row r="72" spans="1:14">
      <c r="A72" s="353" t="s">
        <v>356</v>
      </c>
      <c r="B72" s="355"/>
      <c r="C72" s="355">
        <f>I72+J72+K72+L72+M72+N72</f>
        <v>104425919.16257986</v>
      </c>
      <c r="D72" s="355">
        <v>81296774.217576206</v>
      </c>
      <c r="E72" s="355"/>
      <c r="F72" s="358"/>
      <c r="I72" s="360">
        <f t="shared" ref="I72:N72" si="21">I59*I2</f>
        <v>100506948.54999997</v>
      </c>
      <c r="J72" s="360">
        <f t="shared" si="21"/>
        <v>-2377.6</v>
      </c>
      <c r="K72" s="360">
        <f t="shared" si="21"/>
        <v>2209161.64</v>
      </c>
      <c r="L72" s="360">
        <f t="shared" si="21"/>
        <v>1172680.1289280006</v>
      </c>
      <c r="M72" s="360">
        <f t="shared" si="21"/>
        <v>646530.22000000044</v>
      </c>
      <c r="N72" s="360">
        <f t="shared" si="21"/>
        <v>-107023.77634811198</v>
      </c>
    </row>
    <row r="73" spans="1:14">
      <c r="A73" s="353" t="s">
        <v>357</v>
      </c>
      <c r="B73" s="355"/>
      <c r="C73" s="355">
        <f>I73+J73+K73+L73+M73+N73</f>
        <v>6603.9910720000616</v>
      </c>
      <c r="D73" s="355">
        <v>2562.212423820195</v>
      </c>
      <c r="E73" s="355"/>
      <c r="F73" s="358"/>
      <c r="I73" s="360">
        <f t="shared" ref="I73:N73" si="22">I59*I5</f>
        <v>0</v>
      </c>
      <c r="J73" s="360">
        <f t="shared" si="22"/>
        <v>0</v>
      </c>
      <c r="K73" s="360">
        <f t="shared" si="22"/>
        <v>0</v>
      </c>
      <c r="L73" s="360">
        <f>L59*L5</f>
        <v>6603.9910720000616</v>
      </c>
      <c r="M73" s="360">
        <f t="shared" si="22"/>
        <v>0</v>
      </c>
      <c r="N73" s="360">
        <f t="shared" si="22"/>
        <v>0</v>
      </c>
    </row>
    <row r="74" spans="1:14">
      <c r="A74" s="341"/>
      <c r="B74" s="355"/>
      <c r="C74" s="365">
        <f>SUM(C72:C73)</f>
        <v>104432523.15365186</v>
      </c>
      <c r="D74" s="365">
        <f>SUM(D72:D73)</f>
        <v>81299336.430000022</v>
      </c>
      <c r="E74" s="334"/>
      <c r="I74" s="366">
        <f t="shared" ref="I74:N74" si="23">SUM(I72:I73)</f>
        <v>100506948.54999997</v>
      </c>
      <c r="J74" s="366">
        <f t="shared" si="23"/>
        <v>-2377.6</v>
      </c>
      <c r="K74" s="366">
        <f t="shared" si="23"/>
        <v>2209161.64</v>
      </c>
      <c r="L74" s="366">
        <f t="shared" si="23"/>
        <v>1179284.1200000006</v>
      </c>
      <c r="M74" s="366">
        <f t="shared" si="23"/>
        <v>646530.22000000044</v>
      </c>
      <c r="N74" s="366">
        <f t="shared" si="23"/>
        <v>-107023.77634811198</v>
      </c>
    </row>
    <row r="75" spans="1:14">
      <c r="A75" s="341"/>
      <c r="B75" s="355"/>
      <c r="C75" s="359">
        <f>C74-C59</f>
        <v>0</v>
      </c>
      <c r="D75" s="359">
        <f>D74-D59</f>
        <v>0</v>
      </c>
      <c r="E75" s="359"/>
      <c r="I75" s="368"/>
      <c r="J75" s="368"/>
      <c r="L75" s="368"/>
      <c r="M75" s="368"/>
      <c r="N75" s="368"/>
    </row>
    <row r="76" spans="1:14">
      <c r="A76" s="341"/>
      <c r="B76" s="355"/>
      <c r="C76" s="355"/>
      <c r="K76" s="374" t="s">
        <v>374</v>
      </c>
      <c r="L76" s="368">
        <v>0</v>
      </c>
    </row>
    <row r="77" spans="1:14">
      <c r="A77" s="341"/>
      <c r="B77" s="355"/>
      <c r="C77" s="355"/>
      <c r="I77" s="356"/>
      <c r="J77" s="356"/>
      <c r="K77" s="356"/>
      <c r="L77" s="356"/>
      <c r="M77" s="356"/>
      <c r="N77" s="356"/>
    </row>
    <row r="78" spans="1:14">
      <c r="N78" s="375"/>
    </row>
    <row r="79" spans="1:14">
      <c r="I79" s="356"/>
      <c r="J79" s="356"/>
      <c r="K79" s="356"/>
      <c r="L79" s="356"/>
      <c r="M79" s="356"/>
      <c r="N79" s="356"/>
    </row>
    <row r="80" spans="1:14">
      <c r="I80" s="375"/>
    </row>
  </sheetData>
  <autoFilter ref="A9:N77" xr:uid="{C00087EF-A535-4846-B1DF-4C8218550D11}"/>
  <hyperlinks>
    <hyperlink ref="B11" location="'6. ΚΑΘ ΕΣΟΔΑ (ΕΞΟΔΑ) ΑΠΟ ΤΟΚΟΥΣ'!A1" display="6" xr:uid="{1B67DE39-E528-45D3-B41C-32447044EA36}"/>
    <hyperlink ref="B12" location="'6. ΚΑΘ ΕΣΟΔΑ (ΕΞΟΔΑ) ΑΠΟ ΤΟΚΟΥΣ'!A1" display="6" xr:uid="{9629CD12-802C-4590-AAE5-E41350476CCF}"/>
    <hyperlink ref="B15" location="'7. ΚΑΘ ΕΣΟΔΑ ΑΠΟ ΠΡΟΜΗΘ'!A1" display="7" xr:uid="{B159CD47-AAE4-499E-A02A-3605A7409387}"/>
    <hyperlink ref="B16" location="'7. ΚΑΘ ΕΣΟΔΑ ΑΠΟ ΠΡΟΜΗΘ'!A1" display="7" xr:uid="{355FBAEC-6FF6-42D8-A786-E658352E65B5}"/>
    <hyperlink ref="B20" location="'8. ΑΠΟΤ ΧΡΗΜ-ΚΩΝ ΠΡΑΞΕΩΝ'!A1" display="8" xr:uid="{AF107E69-9772-4984-95B2-17A768E80B0E}"/>
    <hyperlink ref="B39" location="'14. ΦΟΡΟΣ ΕΙΣΟΔΗΜΑΤΟΣ'!A1" display="14" xr:uid="{8018E137-CDAB-4160-9D4A-00C34CE59D9C}"/>
    <hyperlink ref="B22" location="'9. ΛΟΙΠΑ ΛΕΙΤ.ΑΠΟΤΕΛ.'!A1" display="'9. ΛΟΙΠΑ ΛΕΙΤ.ΑΠΟΤΕΛ.'!A1" xr:uid="{BE9C1C0F-91BD-41FB-8FF5-CDC9230E45DD}"/>
    <hyperlink ref="B27" location="'10. ΑΜΟΙΒΕΣ ΚΑΙ ΕΞΟΔΑ ΠΡΟΣΩΠ'!A1" display="'10. ΑΜΟΙΒΕΣ ΚΑΙ ΕΞΟΔΑ ΠΡΟΣΩΠ'!A1" xr:uid="{07EF1F46-2916-4405-A5B2-D6B553C1B93B}"/>
    <hyperlink ref="B28" location="'11. ΓΕΝΙΚΑ ΛΕΙΤ.ΕΞΟΔΑ'!A1" display="'11. ΓΕΝΙΚΑ ΛΕΙΤ.ΕΞΟΔΑ'!A1" xr:uid="{8617B687-F036-4155-A50B-E3E4C5549770}"/>
    <hyperlink ref="B33" location="'12.ΠΡΟΒΛΕΨΕΙΣ ΚΑΛΥΨΗΣ ΠΙΣΤ.ΚΙΝΔ'!A1" display="'12.ΠΡΟΒΛΕΨΕΙΣ ΚΑΛΥΨΗΣ ΠΙΣΤ.ΚΙΝΔ'!A1" xr:uid="{385C9197-2234-45F6-A060-7C7AF28AD2EA}"/>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codeName="Sheet7">
    <tabColor theme="5"/>
  </sheetPr>
  <dimension ref="B1:AA84"/>
  <sheetViews>
    <sheetView view="pageBreakPreview" zoomScale="70" zoomScaleNormal="85" zoomScaleSheetLayoutView="70" workbookViewId="0">
      <pane ySplit="7" topLeftCell="A8" activePane="bottomLeft" state="frozen"/>
      <selection activeCell="X22" sqref="X22"/>
      <selection pane="bottomLeft"/>
    </sheetView>
  </sheetViews>
  <sheetFormatPr defaultColWidth="9.42578125" defaultRowHeight="15.75"/>
  <cols>
    <col min="1" max="1" width="5.42578125" style="33" customWidth="1"/>
    <col min="2" max="2" width="4.5703125" style="33" customWidth="1"/>
    <col min="3" max="3" width="58.5703125" style="33" bestFit="1" customWidth="1"/>
    <col min="4" max="4" width="16.7109375" style="33" bestFit="1" customWidth="1"/>
    <col min="5" max="16" width="15" style="33" customWidth="1"/>
    <col min="17" max="17" width="4.85546875" style="33" customWidth="1"/>
    <col min="18" max="18" width="8.5703125" style="33" bestFit="1" customWidth="1"/>
    <col min="19" max="19" width="12.7109375" style="33" bestFit="1" customWidth="1"/>
    <col min="20" max="20" width="12.42578125" style="33" bestFit="1" customWidth="1"/>
    <col min="21" max="16384" width="9.42578125" style="33"/>
  </cols>
  <sheetData>
    <row r="1" spans="2:27" ht="18.75" customHeight="1">
      <c r="C1" s="31"/>
      <c r="D1" s="31"/>
      <c r="E1" s="31"/>
      <c r="F1" s="31"/>
      <c r="G1" s="31"/>
      <c r="H1" s="31"/>
      <c r="I1" s="31"/>
      <c r="J1" s="31"/>
      <c r="K1" s="31"/>
      <c r="L1" s="31"/>
      <c r="M1" s="31"/>
      <c r="N1" s="31"/>
      <c r="O1" s="31"/>
      <c r="P1" s="31"/>
    </row>
    <row r="2" spans="2:27" ht="15.75" customHeight="1">
      <c r="C2" s="31"/>
      <c r="D2" s="31"/>
      <c r="E2" s="31"/>
      <c r="F2" s="31"/>
      <c r="G2" s="31"/>
      <c r="H2" s="31"/>
      <c r="I2" s="31"/>
      <c r="J2" s="31"/>
      <c r="K2" s="31"/>
      <c r="L2" s="31"/>
      <c r="M2" s="31"/>
      <c r="N2" s="31"/>
      <c r="O2" s="31"/>
      <c r="P2" s="31"/>
    </row>
    <row r="3" spans="2:27">
      <c r="C3" s="31"/>
      <c r="D3" s="80"/>
      <c r="E3" s="80"/>
      <c r="F3" s="80"/>
      <c r="G3" s="80"/>
      <c r="H3" s="80"/>
      <c r="I3" s="80"/>
      <c r="J3" s="80"/>
      <c r="K3" s="80"/>
      <c r="L3" s="80"/>
      <c r="M3" s="80"/>
      <c r="N3" s="80"/>
      <c r="O3" s="80"/>
      <c r="P3" s="80"/>
    </row>
    <row r="4" spans="2:27" ht="23.25" customHeight="1">
      <c r="C4" s="81"/>
      <c r="D4" s="81"/>
      <c r="E4" s="81"/>
      <c r="F4" s="81"/>
      <c r="G4" s="81"/>
      <c r="H4" s="81"/>
      <c r="I4" s="81"/>
      <c r="J4" s="81"/>
      <c r="K4" s="81"/>
      <c r="L4" s="81"/>
      <c r="M4" s="81"/>
      <c r="N4" s="81"/>
      <c r="O4" s="81"/>
      <c r="P4" s="81"/>
    </row>
    <row r="5" spans="2:27" ht="23.25" customHeight="1">
      <c r="C5" s="12" t="s">
        <v>147</v>
      </c>
      <c r="D5" s="81"/>
      <c r="E5" s="81"/>
      <c r="F5" s="81"/>
      <c r="G5" s="81"/>
      <c r="H5" s="81"/>
      <c r="I5" s="81"/>
      <c r="J5" s="81"/>
      <c r="K5" s="81"/>
      <c r="L5" s="81"/>
      <c r="M5" s="81"/>
      <c r="N5" s="81"/>
      <c r="O5" s="81"/>
      <c r="P5" s="81"/>
      <c r="R5" s="34"/>
    </row>
    <row r="6" spans="2:27" ht="23.25" customHeight="1">
      <c r="C6" s="81"/>
      <c r="D6" s="81"/>
      <c r="E6" s="81"/>
      <c r="F6" s="81"/>
      <c r="G6" s="81"/>
      <c r="H6" s="81"/>
      <c r="I6" s="81"/>
      <c r="J6" s="81"/>
      <c r="K6" s="81"/>
      <c r="L6" s="81"/>
      <c r="M6" s="81"/>
      <c r="N6" s="81"/>
      <c r="O6" s="81"/>
      <c r="P6" s="81"/>
      <c r="R6" s="43" t="s">
        <v>81</v>
      </c>
    </row>
    <row r="7" spans="2:27">
      <c r="C7" s="67" t="s">
        <v>3</v>
      </c>
      <c r="D7" s="35" t="s">
        <v>85</v>
      </c>
      <c r="E7" s="35" t="s">
        <v>175</v>
      </c>
      <c r="F7" s="35" t="s">
        <v>180</v>
      </c>
      <c r="G7" s="35" t="s">
        <v>246</v>
      </c>
      <c r="H7" s="35" t="s">
        <v>251</v>
      </c>
      <c r="I7" s="35" t="s">
        <v>255</v>
      </c>
      <c r="J7" s="35" t="s">
        <v>260</v>
      </c>
      <c r="K7" s="35" t="s">
        <v>268</v>
      </c>
      <c r="L7" s="35" t="s">
        <v>274</v>
      </c>
      <c r="M7" s="35" t="s">
        <v>279</v>
      </c>
      <c r="N7" s="35" t="s">
        <v>375</v>
      </c>
      <c r="O7" s="35" t="s">
        <v>193</v>
      </c>
      <c r="P7" s="35" t="s">
        <v>194</v>
      </c>
    </row>
    <row r="9" spans="2:27" ht="20.100000000000001" customHeight="1">
      <c r="C9" s="39" t="s">
        <v>148</v>
      </c>
      <c r="D9" s="83">
        <v>43.25960127372835</v>
      </c>
      <c r="E9" s="83">
        <v>44.473866620603609</v>
      </c>
      <c r="F9" s="83">
        <v>47.016133379396386</v>
      </c>
      <c r="G9" s="83">
        <v>49.602649919999962</v>
      </c>
      <c r="H9" s="83">
        <v>48.764186157655104</v>
      </c>
      <c r="I9" s="83">
        <v>49.500840510139987</v>
      </c>
      <c r="J9" s="83">
        <v>51.741688425301213</v>
      </c>
      <c r="K9" s="83">
        <v>52.191810703439202</v>
      </c>
      <c r="L9" s="83">
        <v>56.602302923972303</v>
      </c>
      <c r="M9" s="83">
        <v>61.967039766487034</v>
      </c>
      <c r="N9" s="83">
        <v>67.341612113938567</v>
      </c>
      <c r="O9" s="84">
        <v>0.30149622409710797</v>
      </c>
      <c r="P9" s="84">
        <v>8.6732759346012989E-2</v>
      </c>
      <c r="S9" s="50"/>
      <c r="T9" s="47"/>
    </row>
    <row r="10" spans="2:27" ht="20.100000000000001" customHeight="1">
      <c r="C10" s="39" t="s">
        <v>149</v>
      </c>
      <c r="D10" s="83">
        <v>9.575029171650435</v>
      </c>
      <c r="E10" s="83">
        <v>9.8142137389272204</v>
      </c>
      <c r="F10" s="83">
        <v>9.3057862610727806</v>
      </c>
      <c r="G10" s="83">
        <v>10.149954501993797</v>
      </c>
      <c r="H10" s="83">
        <v>12.061894081786843</v>
      </c>
      <c r="I10" s="83">
        <v>12.118434744961879</v>
      </c>
      <c r="J10" s="83">
        <v>13.34062912171232</v>
      </c>
      <c r="K10" s="83">
        <v>14.736696246659157</v>
      </c>
      <c r="L10" s="83">
        <v>21.554557209999984</v>
      </c>
      <c r="M10" s="83">
        <v>18.951191729999987</v>
      </c>
      <c r="N10" s="83">
        <v>22.620415099999999</v>
      </c>
      <c r="O10" s="84">
        <v>0.69560332527230795</v>
      </c>
      <c r="P10" s="84">
        <v>0.19361438701459521</v>
      </c>
      <c r="R10" s="56"/>
      <c r="S10" s="50"/>
      <c r="T10" s="47"/>
      <c r="U10" s="46"/>
      <c r="V10" s="46"/>
      <c r="W10" s="46"/>
      <c r="X10" s="46"/>
      <c r="Y10" s="46"/>
      <c r="Z10" s="46"/>
      <c r="AA10" s="46"/>
    </row>
    <row r="11" spans="2:27" ht="20.100000000000001" customHeight="1">
      <c r="C11" s="85" t="s">
        <v>150</v>
      </c>
      <c r="D11" s="86">
        <v>52.834630445378792</v>
      </c>
      <c r="E11" s="86">
        <v>54.288080359530831</v>
      </c>
      <c r="F11" s="83">
        <v>56.321919640469169</v>
      </c>
      <c r="G11" s="83">
        <v>59.752604421993752</v>
      </c>
      <c r="H11" s="83">
        <v>60.82608023944195</v>
      </c>
      <c r="I11" s="83">
        <v>61.619275255101869</v>
      </c>
      <c r="J11" s="83">
        <v>65.082317547013531</v>
      </c>
      <c r="K11" s="83">
        <v>66.928506950098352</v>
      </c>
      <c r="L11" s="83">
        <v>78.156860133972259</v>
      </c>
      <c r="M11" s="83">
        <v>80.918231496487024</v>
      </c>
      <c r="N11" s="83">
        <v>89.962027213938555</v>
      </c>
      <c r="O11" s="84">
        <v>0.38228063481225383</v>
      </c>
      <c r="P11" s="84">
        <v>0.11176462399384191</v>
      </c>
      <c r="S11" s="50"/>
      <c r="U11" s="46"/>
      <c r="V11" s="46"/>
      <c r="W11" s="46"/>
      <c r="X11" s="46"/>
      <c r="Y11" s="46"/>
      <c r="Z11" s="46"/>
      <c r="AA11" s="46"/>
    </row>
    <row r="12" spans="2:27" ht="20.100000000000001" customHeight="1">
      <c r="B12" s="52"/>
      <c r="C12" s="39" t="s">
        <v>151</v>
      </c>
      <c r="D12" s="83">
        <v>1.101422721081081</v>
      </c>
      <c r="E12" s="83">
        <v>0.52031692000000007</v>
      </c>
      <c r="F12" s="83">
        <v>1.4303079759073358</v>
      </c>
      <c r="G12" s="83">
        <v>0.88448600409266409</v>
      </c>
      <c r="H12" s="83">
        <v>0.90347600454005939</v>
      </c>
      <c r="I12" s="83">
        <v>2.4962802000000006</v>
      </c>
      <c r="J12" s="83">
        <v>1.5189646699999995</v>
      </c>
      <c r="K12" s="83">
        <v>1.6974570099999999</v>
      </c>
      <c r="L12" s="83">
        <v>2.1792563499999993</v>
      </c>
      <c r="M12" s="83">
        <v>0.51355971999999994</v>
      </c>
      <c r="N12" s="83">
        <v>2.2083707299999995</v>
      </c>
      <c r="O12" s="84">
        <v>0.45386576371127862</v>
      </c>
      <c r="P12" s="84">
        <v>3.3001244918507231</v>
      </c>
      <c r="R12" s="47"/>
      <c r="S12" s="50"/>
    </row>
    <row r="13" spans="2:27" ht="20.100000000000001" customHeight="1">
      <c r="C13" s="39" t="s">
        <v>152</v>
      </c>
      <c r="D13" s="83">
        <v>3.9825546220955204</v>
      </c>
      <c r="E13" s="83">
        <v>4.2192818136180721</v>
      </c>
      <c r="F13" s="83">
        <v>4.7073201007821721</v>
      </c>
      <c r="G13" s="83">
        <v>5.9025634023325253</v>
      </c>
      <c r="H13" s="83">
        <v>4.965562963267228</v>
      </c>
      <c r="I13" s="83">
        <v>4.3107863725965139</v>
      </c>
      <c r="J13" s="83">
        <v>5.3173466755538445</v>
      </c>
      <c r="K13" s="83">
        <v>3.7538375518496476</v>
      </c>
      <c r="L13" s="83">
        <v>4.4928947300000033</v>
      </c>
      <c r="M13" s="83">
        <v>2.58901457999999</v>
      </c>
      <c r="N13" s="83">
        <v>5.2636329400000363</v>
      </c>
      <c r="O13" s="84">
        <v>-1.0101604960375044E-2</v>
      </c>
      <c r="P13" s="84">
        <v>1.0330642324926793</v>
      </c>
      <c r="R13" s="87"/>
      <c r="S13" s="50"/>
      <c r="T13" s="87"/>
      <c r="U13" s="46"/>
    </row>
    <row r="14" spans="2:27" ht="20.100000000000001" customHeight="1">
      <c r="C14" s="85" t="s">
        <v>153</v>
      </c>
      <c r="D14" s="86">
        <v>57.918607788555363</v>
      </c>
      <c r="E14" s="86">
        <v>59.027679093148905</v>
      </c>
      <c r="F14" s="83">
        <v>62.459547717158685</v>
      </c>
      <c r="G14" s="83">
        <v>66.539653828418921</v>
      </c>
      <c r="H14" s="83">
        <v>66.695119207249235</v>
      </c>
      <c r="I14" s="83">
        <v>68.42634182769838</v>
      </c>
      <c r="J14" s="83">
        <v>71.918628892567355</v>
      </c>
      <c r="K14" s="83">
        <v>72.379801511948003</v>
      </c>
      <c r="L14" s="83">
        <v>84.829011213972279</v>
      </c>
      <c r="M14" s="83">
        <v>84.020805796487025</v>
      </c>
      <c r="N14" s="83">
        <v>97.43403088393859</v>
      </c>
      <c r="O14" s="84">
        <v>0.35478154108702986</v>
      </c>
      <c r="P14" s="84">
        <v>0.15964170969677105</v>
      </c>
      <c r="R14" s="47"/>
      <c r="S14" s="50"/>
    </row>
    <row r="15" spans="2:27" ht="20.100000000000001" customHeight="1">
      <c r="C15" s="88" t="s">
        <v>154</v>
      </c>
      <c r="D15" s="83">
        <v>0</v>
      </c>
      <c r="E15" s="83"/>
      <c r="F15" s="83">
        <v>0</v>
      </c>
      <c r="G15" s="83">
        <v>0</v>
      </c>
      <c r="H15" s="83">
        <v>0</v>
      </c>
      <c r="I15" s="83"/>
      <c r="J15" s="83">
        <v>0.97899999999999998</v>
      </c>
      <c r="K15" s="83" t="s">
        <v>256</v>
      </c>
      <c r="L15" s="83" t="s">
        <v>256</v>
      </c>
      <c r="M15" s="83"/>
      <c r="N15" s="83"/>
      <c r="O15" s="84">
        <v>-1</v>
      </c>
      <c r="P15" s="84" t="s">
        <v>174</v>
      </c>
      <c r="R15" s="47"/>
      <c r="S15" s="50"/>
      <c r="T15" s="46"/>
      <c r="U15" s="44"/>
      <c r="V15" s="44"/>
      <c r="W15" s="44"/>
      <c r="X15" s="44"/>
      <c r="Y15" s="44"/>
    </row>
    <row r="16" spans="2:27" ht="20.100000000000001" customHeight="1">
      <c r="C16" s="39" t="s">
        <v>155</v>
      </c>
      <c r="D16" s="83">
        <v>10.58532136728509</v>
      </c>
      <c r="E16" s="83">
        <v>7.3610225013028217</v>
      </c>
      <c r="F16" s="83">
        <v>7.4689774986971784</v>
      </c>
      <c r="G16" s="83">
        <v>8.0463648252275295</v>
      </c>
      <c r="H16" s="83">
        <v>9.7612643959724714</v>
      </c>
      <c r="I16" s="83">
        <v>8.6815160169184296</v>
      </c>
      <c r="J16" s="83">
        <v>8.8585137530011586</v>
      </c>
      <c r="K16" s="83">
        <v>9.1447133300804175</v>
      </c>
      <c r="L16" s="83">
        <v>9.6369940099999951</v>
      </c>
      <c r="M16" s="83">
        <v>10.343796970000001</v>
      </c>
      <c r="N16" s="83">
        <v>10.751637979999996</v>
      </c>
      <c r="O16" s="84">
        <v>0.21370675485574209</v>
      </c>
      <c r="P16" s="84">
        <v>3.9428559085493697E-2</v>
      </c>
      <c r="R16" s="47"/>
      <c r="S16" s="50"/>
      <c r="U16" s="322"/>
      <c r="V16" s="322"/>
      <c r="W16" s="322"/>
      <c r="X16" s="322"/>
      <c r="Y16" s="322"/>
    </row>
    <row r="17" spans="3:25" ht="20.100000000000001" customHeight="1">
      <c r="C17" s="39" t="s">
        <v>156</v>
      </c>
      <c r="D17" s="83">
        <v>5.6479506213333366</v>
      </c>
      <c r="E17" s="83">
        <v>4.850620992899394</v>
      </c>
      <c r="F17" s="83">
        <v>2.9593790071006056</v>
      </c>
      <c r="G17" s="83">
        <v>4.4948253900000035</v>
      </c>
      <c r="H17" s="83">
        <v>4.6061702473326651</v>
      </c>
      <c r="I17" s="83">
        <v>5.3959740700000003</v>
      </c>
      <c r="J17" s="83">
        <v>4.8557320799999948</v>
      </c>
      <c r="K17" s="83">
        <v>5.2420319300000049</v>
      </c>
      <c r="L17" s="83">
        <v>5.4077751600000177</v>
      </c>
      <c r="M17" s="83">
        <v>6.1694843999999982</v>
      </c>
      <c r="N17" s="83">
        <v>6.6715440100000052</v>
      </c>
      <c r="O17" s="84">
        <v>0.37395224861747578</v>
      </c>
      <c r="P17" s="84">
        <v>8.1377887915561775E-2</v>
      </c>
      <c r="R17" s="47"/>
      <c r="S17" s="50"/>
      <c r="U17" s="322"/>
      <c r="V17" s="322"/>
      <c r="W17" s="322"/>
      <c r="X17" s="322"/>
      <c r="Y17" s="322"/>
    </row>
    <row r="18" spans="3:25" ht="20.100000000000001" customHeight="1">
      <c r="C18" s="39" t="s">
        <v>157</v>
      </c>
      <c r="D18" s="83">
        <v>2.2219742690760294</v>
      </c>
      <c r="E18" s="83">
        <v>1.8946483299999997</v>
      </c>
      <c r="F18" s="83">
        <v>2.1053516700000001</v>
      </c>
      <c r="G18" s="83">
        <v>1.9821485590760277</v>
      </c>
      <c r="H18" s="83">
        <v>2.3464636090760278</v>
      </c>
      <c r="I18" s="83">
        <v>2.1511481899999998</v>
      </c>
      <c r="J18" s="83">
        <v>2.3244097190760264</v>
      </c>
      <c r="K18" s="83">
        <v>2.2119069000000007</v>
      </c>
      <c r="L18" s="83">
        <v>2.5979815690760342</v>
      </c>
      <c r="M18" s="83">
        <v>2.2363476300000009</v>
      </c>
      <c r="N18" s="83">
        <v>2.4018569290760281</v>
      </c>
      <c r="O18" s="84">
        <v>3.331908714905385E-2</v>
      </c>
      <c r="P18" s="84">
        <v>7.4008752868187644E-2</v>
      </c>
      <c r="R18" s="47"/>
      <c r="S18" s="50"/>
      <c r="U18" s="322"/>
      <c r="V18" s="322"/>
      <c r="W18" s="322"/>
      <c r="X18" s="322"/>
      <c r="Y18" s="322"/>
    </row>
    <row r="19" spans="3:25" ht="20.100000000000001" customHeight="1">
      <c r="C19" s="39" t="s">
        <v>158</v>
      </c>
      <c r="D19" s="83">
        <v>18.455246257694455</v>
      </c>
      <c r="E19" s="83">
        <v>14.106291824202215</v>
      </c>
      <c r="F19" s="83">
        <v>12.533708175797786</v>
      </c>
      <c r="G19" s="83">
        <v>14.523338774303561</v>
      </c>
      <c r="H19" s="83">
        <v>16.713898252381163</v>
      </c>
      <c r="I19" s="83">
        <v>16.228638276918431</v>
      </c>
      <c r="J19" s="83">
        <v>16.038655552077174</v>
      </c>
      <c r="K19" s="83">
        <v>16.598652160080423</v>
      </c>
      <c r="L19" s="83">
        <v>17.642750739076043</v>
      </c>
      <c r="M19" s="83">
        <v>18.749628999999999</v>
      </c>
      <c r="N19" s="83">
        <v>19.825038919076036</v>
      </c>
      <c r="O19" s="84">
        <v>0.236078601146122</v>
      </c>
      <c r="P19" s="84">
        <v>5.7356330574649617E-2</v>
      </c>
      <c r="R19" s="47"/>
      <c r="S19" s="56"/>
    </row>
    <row r="20" spans="3:25" ht="20.100000000000001" customHeight="1">
      <c r="C20" s="88" t="s">
        <v>154</v>
      </c>
      <c r="D20" s="83">
        <v>3.6619519999999994</v>
      </c>
      <c r="E20" s="83">
        <v>0</v>
      </c>
      <c r="F20" s="89">
        <v>-1.4</v>
      </c>
      <c r="G20" s="312">
        <v>0</v>
      </c>
      <c r="H20" s="83">
        <v>0</v>
      </c>
      <c r="I20" s="83" t="s">
        <v>256</v>
      </c>
      <c r="J20" s="83" t="s">
        <v>256</v>
      </c>
      <c r="K20" s="83" t="s">
        <v>256</v>
      </c>
      <c r="L20" s="83" t="s">
        <v>256</v>
      </c>
      <c r="M20" s="83" t="s">
        <v>256</v>
      </c>
      <c r="N20" s="83"/>
      <c r="O20" s="84" t="s">
        <v>174</v>
      </c>
      <c r="P20" s="84" t="s">
        <v>174</v>
      </c>
      <c r="Q20" s="46"/>
      <c r="R20" s="47"/>
      <c r="S20" s="50"/>
    </row>
    <row r="21" spans="3:25" ht="20.100000000000001" customHeight="1">
      <c r="C21" s="85" t="s">
        <v>159</v>
      </c>
      <c r="D21" s="86">
        <v>39.463361530860894</v>
      </c>
      <c r="E21" s="86">
        <v>44.921387268946688</v>
      </c>
      <c r="F21" s="83">
        <v>49.925839541360901</v>
      </c>
      <c r="G21" s="83">
        <v>52.016315054115395</v>
      </c>
      <c r="H21" s="83">
        <v>49.981220954868036</v>
      </c>
      <c r="I21" s="83">
        <v>52.197703550779949</v>
      </c>
      <c r="J21" s="83">
        <v>55.879973340490181</v>
      </c>
      <c r="K21" s="83">
        <v>55.781149351867583</v>
      </c>
      <c r="L21" s="83">
        <v>67.186260474896244</v>
      </c>
      <c r="M21" s="83">
        <v>65.271176796487026</v>
      </c>
      <c r="N21" s="83">
        <v>77.608991964862554</v>
      </c>
      <c r="O21" s="84">
        <v>0.38885162832795594</v>
      </c>
      <c r="P21" s="84">
        <v>0.18902394247991494</v>
      </c>
      <c r="R21" s="47"/>
      <c r="S21" s="50"/>
      <c r="T21" s="46"/>
      <c r="U21" s="46"/>
    </row>
    <row r="22" spans="3:25" ht="20.100000000000001" customHeight="1">
      <c r="C22" s="85" t="s">
        <v>160</v>
      </c>
      <c r="D22" s="86">
        <v>43.125313530860879</v>
      </c>
      <c r="E22" s="86">
        <v>44.921387268946688</v>
      </c>
      <c r="F22" s="83">
        <v>48.525839541360895</v>
      </c>
      <c r="G22" s="83">
        <v>52.016315054115395</v>
      </c>
      <c r="H22" s="83">
        <v>49.981220954868036</v>
      </c>
      <c r="I22" s="83">
        <v>52.197703550779949</v>
      </c>
      <c r="J22" s="83">
        <v>54.900973340490182</v>
      </c>
      <c r="K22" s="83">
        <v>55.781149351867583</v>
      </c>
      <c r="L22" s="83">
        <v>67.18626047489596</v>
      </c>
      <c r="M22" s="83">
        <v>65.271176796487026</v>
      </c>
      <c r="N22" s="83">
        <v>77.608991964862554</v>
      </c>
      <c r="O22" s="84">
        <v>0.41361777838690728</v>
      </c>
      <c r="P22" s="84">
        <v>0.18902394247991494</v>
      </c>
      <c r="R22" s="47"/>
      <c r="S22" s="50"/>
    </row>
    <row r="23" spans="3:25" ht="20.100000000000001" customHeight="1">
      <c r="C23" s="39" t="s">
        <v>161</v>
      </c>
      <c r="D23" s="83">
        <v>34.379384187684337</v>
      </c>
      <c r="E23" s="83">
        <v>40.181788535328614</v>
      </c>
      <c r="F23" s="83">
        <v>43.788211464671384</v>
      </c>
      <c r="G23" s="83">
        <v>45.229265647690198</v>
      </c>
      <c r="H23" s="83">
        <v>44.112181987060779</v>
      </c>
      <c r="I23" s="83">
        <v>45.390636978183437</v>
      </c>
      <c r="J23" s="83">
        <v>49.043661994936357</v>
      </c>
      <c r="K23" s="83">
        <v>50.329854790017933</v>
      </c>
      <c r="L23" s="83">
        <v>60.514109394896224</v>
      </c>
      <c r="M23" s="83">
        <v>62.168602496487026</v>
      </c>
      <c r="N23" s="83">
        <v>70.136988294862519</v>
      </c>
      <c r="O23" s="84">
        <v>0.43009280795761118</v>
      </c>
      <c r="P23" s="84">
        <v>0.12817379639225068</v>
      </c>
      <c r="R23" s="47"/>
      <c r="S23" s="50"/>
    </row>
    <row r="24" spans="3:25" ht="20.100000000000001" customHeight="1">
      <c r="C24" s="39" t="s">
        <v>162</v>
      </c>
      <c r="D24" s="83">
        <v>-0.18971273666666499</v>
      </c>
      <c r="E24" s="83">
        <v>0</v>
      </c>
      <c r="F24" s="83">
        <v>0.14000000000000001</v>
      </c>
      <c r="G24" s="83">
        <v>4.4210699999989722E-3</v>
      </c>
      <c r="H24" s="83">
        <v>0.20499999999999974</v>
      </c>
      <c r="I24" s="83">
        <v>0</v>
      </c>
      <c r="J24" s="83">
        <v>0</v>
      </c>
      <c r="K24" s="83"/>
      <c r="L24" s="89">
        <v>-0.59783033333333335</v>
      </c>
      <c r="M24" s="89">
        <v>0</v>
      </c>
      <c r="N24" s="83">
        <v>0</v>
      </c>
      <c r="O24" s="84" t="s">
        <v>174</v>
      </c>
      <c r="P24" s="84" t="s">
        <v>174</v>
      </c>
      <c r="R24" s="47"/>
      <c r="S24" s="50"/>
    </row>
    <row r="25" spans="3:25" ht="20.100000000000001" customHeight="1">
      <c r="C25" s="39" t="s">
        <v>179</v>
      </c>
      <c r="D25" s="83">
        <v>1.1945200275351215</v>
      </c>
      <c r="E25" s="83">
        <v>4.7359096745693794</v>
      </c>
      <c r="F25" s="83">
        <v>2.414090325430621</v>
      </c>
      <c r="G25" s="83">
        <v>3.5761797469670533</v>
      </c>
      <c r="H25" s="83">
        <v>9.8271299408630366</v>
      </c>
      <c r="I25" s="83">
        <v>4.972961343513064</v>
      </c>
      <c r="J25" s="83">
        <v>5.7446885068657858</v>
      </c>
      <c r="K25" s="83">
        <v>4.3990081151208607</v>
      </c>
      <c r="L25" s="83">
        <v>9.406310840371189</v>
      </c>
      <c r="M25" s="83">
        <v>7.1287834019189944</v>
      </c>
      <c r="N25" s="83">
        <v>8.009024287432835</v>
      </c>
      <c r="O25" s="84">
        <v>0.39416162910501074</v>
      </c>
      <c r="P25" s="84">
        <v>0.12347701366223141</v>
      </c>
      <c r="R25" s="47"/>
      <c r="S25" s="50"/>
      <c r="U25" s="46"/>
    </row>
    <row r="26" spans="3:25" ht="20.100000000000001" customHeight="1">
      <c r="C26" s="39" t="s">
        <v>164</v>
      </c>
      <c r="D26" s="83">
        <v>-2.8935200000000001E-2</v>
      </c>
      <c r="E26" s="83">
        <v>0</v>
      </c>
      <c r="F26" s="83">
        <v>0</v>
      </c>
      <c r="G26" s="83">
        <v>0</v>
      </c>
      <c r="H26" s="83">
        <v>0</v>
      </c>
      <c r="I26" s="83">
        <v>0</v>
      </c>
      <c r="J26" s="83">
        <v>0</v>
      </c>
      <c r="K26" s="83">
        <v>0</v>
      </c>
      <c r="L26" s="83">
        <v>0</v>
      </c>
      <c r="M26" s="83">
        <v>0</v>
      </c>
      <c r="N26" s="83"/>
      <c r="O26" s="84" t="s">
        <v>174</v>
      </c>
      <c r="P26" s="84" t="s">
        <v>174</v>
      </c>
      <c r="R26" s="47"/>
      <c r="S26" s="50"/>
    </row>
    <row r="27" spans="3:25" ht="20.100000000000001" customHeight="1">
      <c r="C27" s="39" t="s">
        <v>165</v>
      </c>
      <c r="D27" s="83">
        <v>38.108063966659117</v>
      </c>
      <c r="E27" s="83">
        <v>40.185477594377311</v>
      </c>
      <c r="F27" s="83">
        <v>47.651749215930273</v>
      </c>
      <c r="G27" s="83">
        <v>48.444556377148331</v>
      </c>
      <c r="H27" s="83">
        <v>40.359091014004946</v>
      </c>
      <c r="I27" s="83">
        <v>47.224742207266885</v>
      </c>
      <c r="J27" s="83">
        <v>50.135284833624397</v>
      </c>
      <c r="K27" s="83">
        <v>51.382141236746719</v>
      </c>
      <c r="L27" s="83">
        <v>57.182119301191733</v>
      </c>
      <c r="M27" s="83">
        <v>58.142393394568032</v>
      </c>
      <c r="N27" s="83">
        <v>69.599967677429717</v>
      </c>
      <c r="O27" s="84">
        <v>0.38824318857266915</v>
      </c>
      <c r="P27" s="84">
        <v>0.19706058890812894</v>
      </c>
      <c r="R27" s="47"/>
      <c r="S27" s="50"/>
      <c r="U27" s="46"/>
    </row>
    <row r="28" spans="3:25" ht="20.100000000000001" customHeight="1">
      <c r="C28" s="39" t="s">
        <v>166</v>
      </c>
      <c r="D28" s="83">
        <v>7.2261403580304666</v>
      </c>
      <c r="E28" s="83">
        <v>7.4479864570701837</v>
      </c>
      <c r="F28" s="83">
        <v>11.358013542929818</v>
      </c>
      <c r="G28" s="83">
        <v>9.2934121129658891</v>
      </c>
      <c r="H28" s="83">
        <v>8.3149412426627798</v>
      </c>
      <c r="I28" s="83">
        <v>8.2195920692772031</v>
      </c>
      <c r="J28" s="83">
        <v>8.0397643486727279</v>
      </c>
      <c r="K28" s="83">
        <v>9.124451121243407</v>
      </c>
      <c r="L28" s="83">
        <v>10.4800388271216</v>
      </c>
      <c r="M28" s="83">
        <v>10.639321069977822</v>
      </c>
      <c r="N28" s="83">
        <v>12.819423158368053</v>
      </c>
      <c r="O28" s="84">
        <v>0.59450235136361829</v>
      </c>
      <c r="P28" s="84">
        <v>0.20490988795723752</v>
      </c>
      <c r="R28" s="47"/>
      <c r="S28" s="50"/>
    </row>
    <row r="29" spans="3:25" ht="20.100000000000001" customHeight="1">
      <c r="C29" s="39" t="s">
        <v>167</v>
      </c>
      <c r="D29" s="83">
        <v>3.0303381416508018E-3</v>
      </c>
      <c r="E29" s="83">
        <v>-7.8638364000000772E-4</v>
      </c>
      <c r="F29" s="83">
        <v>7.8638364000000772E-4</v>
      </c>
      <c r="G29" s="83">
        <v>2.0451932078201927E-3</v>
      </c>
      <c r="H29" s="83">
        <v>4.307007198201809E-4</v>
      </c>
      <c r="I29" s="83">
        <v>1.4154504560000131E-3</v>
      </c>
      <c r="J29" s="83">
        <v>1.470549543999987E-3</v>
      </c>
      <c r="K29" s="83">
        <v>-1.8944022000000412E-3</v>
      </c>
      <c r="L29" s="83">
        <v>1.6781148888000152E-2</v>
      </c>
      <c r="M29" s="83">
        <v>3.0055175360000231E-3</v>
      </c>
      <c r="N29" s="83">
        <v>3.5984735360000382E-3</v>
      </c>
      <c r="O29" s="84">
        <v>1.4470263859400236</v>
      </c>
      <c r="P29" s="84">
        <v>0.19728915000415115</v>
      </c>
      <c r="R29" s="47"/>
      <c r="S29" s="50"/>
    </row>
    <row r="30" spans="3:25" ht="19.149999999999999" customHeight="1">
      <c r="C30" s="90" t="s">
        <v>168</v>
      </c>
      <c r="D30" s="91">
        <v>30.881923608628639</v>
      </c>
      <c r="E30" s="91">
        <v>32.737491137307124</v>
      </c>
      <c r="F30" s="91">
        <v>36.294508862692872</v>
      </c>
      <c r="G30" s="91">
        <v>39.150371074490039</v>
      </c>
      <c r="H30" s="91">
        <v>32.044149771342191</v>
      </c>
      <c r="I30" s="91">
        <v>39.003734687533679</v>
      </c>
      <c r="J30" s="91">
        <v>42.096941312466328</v>
      </c>
      <c r="K30" s="91">
        <v>42.25958451770331</v>
      </c>
      <c r="L30" s="91">
        <v>46.694860129582196</v>
      </c>
      <c r="M30" s="91">
        <v>47.5030723245902</v>
      </c>
      <c r="N30" s="91">
        <v>56.773940527989673</v>
      </c>
      <c r="O30" s="92">
        <v>0.34864763942308064</v>
      </c>
      <c r="P30" s="92">
        <v>0.19516354942373626</v>
      </c>
      <c r="R30" s="47"/>
      <c r="S30" s="50"/>
      <c r="T30" s="46"/>
    </row>
    <row r="31" spans="3:25">
      <c r="C31" s="90" t="s">
        <v>169</v>
      </c>
      <c r="D31" s="91">
        <v>33.839446168628641</v>
      </c>
      <c r="E31" s="91">
        <v>32.737491137307124</v>
      </c>
      <c r="F31" s="91">
        <v>35.202508862692873</v>
      </c>
      <c r="G31" s="91">
        <v>38.842371074490032</v>
      </c>
      <c r="H31" s="91">
        <v>32.044149771342191</v>
      </c>
      <c r="I31" s="91">
        <v>39.003734687533679</v>
      </c>
      <c r="J31" s="91">
        <v>41.281436644349171</v>
      </c>
      <c r="K31" s="91">
        <v>42.25958451770331</v>
      </c>
      <c r="L31" s="91">
        <v>46.694860129582196</v>
      </c>
      <c r="M31" s="91">
        <v>47.5030723245902</v>
      </c>
      <c r="N31" s="91">
        <v>56.773940527989673</v>
      </c>
      <c r="O31" s="92">
        <v>0.37528984315910918</v>
      </c>
      <c r="P31" s="92">
        <v>1.7308375970398915E-2</v>
      </c>
      <c r="R31" s="47"/>
      <c r="S31" s="47"/>
    </row>
    <row r="32" spans="3:25">
      <c r="C32" s="90" t="s">
        <v>514</v>
      </c>
      <c r="D32" s="91">
        <v>30.881923608628639</v>
      </c>
      <c r="E32" s="91">
        <v>32.737491137307124</v>
      </c>
      <c r="F32" s="91">
        <v>36.294508862692872</v>
      </c>
      <c r="G32" s="91">
        <v>39.150371074490039</v>
      </c>
      <c r="H32" s="91">
        <v>32.044149771342191</v>
      </c>
      <c r="I32" s="91">
        <v>39.003734687533679</v>
      </c>
      <c r="J32" s="91">
        <v>42.096941312466328</v>
      </c>
      <c r="K32" s="91">
        <v>42.25958451770331</v>
      </c>
      <c r="L32" s="91">
        <v>46.694860129582196</v>
      </c>
      <c r="M32" s="91">
        <v>47.5030723245902</v>
      </c>
      <c r="N32" s="91">
        <v>56.294440527989671</v>
      </c>
      <c r="O32" s="92">
        <v>0.33725726318550797</v>
      </c>
      <c r="P32" s="92">
        <v>0.18506946547220648</v>
      </c>
      <c r="R32" s="47"/>
      <c r="S32" s="47"/>
    </row>
    <row r="33" spans="3:21">
      <c r="R33" s="47"/>
      <c r="S33" s="47"/>
    </row>
    <row r="34" spans="3:21">
      <c r="C34" s="90" t="s">
        <v>170</v>
      </c>
      <c r="D34" s="436">
        <v>0.139533639526564</v>
      </c>
      <c r="E34" s="436">
        <v>0.14791764092314408</v>
      </c>
      <c r="F34" s="437">
        <v>0.16398929615335442</v>
      </c>
      <c r="G34" s="436">
        <v>0.17689292396645806</v>
      </c>
      <c r="H34" s="436">
        <v>0.14478492012979377</v>
      </c>
      <c r="I34" s="437">
        <v>0.17623037751959975</v>
      </c>
      <c r="J34" s="436">
        <v>0.19020639739628703</v>
      </c>
      <c r="K34" s="436">
        <v>0.19094126736936867</v>
      </c>
      <c r="L34" s="437">
        <v>0.21098115077403948</v>
      </c>
      <c r="M34" s="436">
        <v>0.21487801826682565</v>
      </c>
      <c r="N34" s="436">
        <v>0.25678706893970515</v>
      </c>
      <c r="O34" s="92">
        <v>0.35004433318139183</v>
      </c>
      <c r="P34" s="92">
        <v>0.19503647237121657</v>
      </c>
      <c r="R34" s="47"/>
      <c r="S34" s="47"/>
    </row>
    <row r="35" spans="3:21">
      <c r="C35" s="90" t="s">
        <v>523</v>
      </c>
      <c r="D35" s="436">
        <v>0.15289659877769748</v>
      </c>
      <c r="E35" s="436">
        <v>0.14791764092314408</v>
      </c>
      <c r="F35" s="437">
        <v>0.15905531806656081</v>
      </c>
      <c r="G35" s="436">
        <v>0.17550128912146495</v>
      </c>
      <c r="H35" s="436">
        <v>0.14478492012979377</v>
      </c>
      <c r="I35" s="437">
        <v>0.17623037751959975</v>
      </c>
      <c r="J35" s="436">
        <v>0.18652170677159111</v>
      </c>
      <c r="K35" s="436">
        <v>0.19094126736936867</v>
      </c>
      <c r="L35" s="437">
        <v>0.21098115077403948</v>
      </c>
      <c r="M35" s="436">
        <v>0.21487801826682565</v>
      </c>
      <c r="N35" s="436">
        <v>0.25678706893970515</v>
      </c>
      <c r="O35" s="92">
        <v>0.37671412826046513</v>
      </c>
      <c r="P35" s="92">
        <v>0.19503647237121657</v>
      </c>
      <c r="R35" s="47"/>
      <c r="S35" s="47"/>
    </row>
    <row r="36" spans="3:21">
      <c r="C36" s="90" t="s">
        <v>524</v>
      </c>
      <c r="D36" s="436">
        <v>0.139533639526564</v>
      </c>
      <c r="E36" s="436">
        <v>0.14791764092314408</v>
      </c>
      <c r="F36" s="437">
        <v>0.16398929615335442</v>
      </c>
      <c r="G36" s="436">
        <v>0.17689292396645806</v>
      </c>
      <c r="H36" s="436">
        <v>0.14478492012979377</v>
      </c>
      <c r="I36" s="437">
        <v>0.17623037751959975</v>
      </c>
      <c r="J36" s="436">
        <v>0.19020639739628703</v>
      </c>
      <c r="K36" s="436">
        <v>0.19094126736936867</v>
      </c>
      <c r="L36" s="437">
        <v>0.21098115077403948</v>
      </c>
      <c r="M36" s="436">
        <v>0.21487801826682565</v>
      </c>
      <c r="N36" s="436">
        <v>0.25461830280489928</v>
      </c>
      <c r="O36" s="92">
        <v>0.338642160780811</v>
      </c>
      <c r="P36" s="92">
        <v>0.18494346168404241</v>
      </c>
      <c r="R36" s="47"/>
      <c r="S36" s="47"/>
    </row>
    <row r="37" spans="3:21">
      <c r="I37" s="65"/>
      <c r="J37" s="65"/>
      <c r="K37" s="65"/>
      <c r="L37" s="65"/>
      <c r="M37" s="65"/>
      <c r="N37" s="65"/>
    </row>
    <row r="38" spans="3:21">
      <c r="J38" s="112"/>
    </row>
    <row r="39" spans="3:21">
      <c r="C39" s="81"/>
      <c r="D39" s="81"/>
      <c r="E39" s="81"/>
      <c r="F39" s="81"/>
      <c r="G39" s="81"/>
      <c r="H39" s="81"/>
      <c r="I39" s="81"/>
      <c r="J39" s="81"/>
      <c r="K39" s="81"/>
      <c r="L39" s="81"/>
      <c r="M39" s="81"/>
      <c r="N39" s="81"/>
      <c r="O39" s="81"/>
      <c r="P39" s="81"/>
    </row>
    <row r="40" spans="3:21">
      <c r="C40" s="81" t="s">
        <v>147</v>
      </c>
      <c r="D40" s="81"/>
      <c r="E40" s="81"/>
      <c r="F40" s="81"/>
      <c r="G40" s="81"/>
      <c r="H40" s="81"/>
      <c r="I40" s="81"/>
      <c r="J40" s="81"/>
      <c r="K40" s="81"/>
      <c r="L40" s="81"/>
      <c r="M40" s="81"/>
      <c r="N40" s="81"/>
      <c r="O40" s="81"/>
      <c r="P40" s="81"/>
      <c r="R40" s="34"/>
    </row>
    <row r="41" spans="3:21">
      <c r="C41" s="81"/>
      <c r="D41" s="81"/>
      <c r="E41" s="81"/>
      <c r="F41" s="81"/>
      <c r="G41" s="81"/>
      <c r="H41" s="81"/>
      <c r="I41" s="81"/>
      <c r="J41" s="81"/>
      <c r="K41" s="81"/>
      <c r="L41" s="81"/>
      <c r="M41" s="81"/>
      <c r="N41" s="81"/>
      <c r="O41" s="81"/>
      <c r="P41" s="81"/>
    </row>
    <row r="42" spans="3:21">
      <c r="C42" s="67" t="s">
        <v>3</v>
      </c>
      <c r="D42" s="35" t="s">
        <v>82</v>
      </c>
      <c r="E42" s="35" t="s">
        <v>175</v>
      </c>
      <c r="F42" s="35" t="s">
        <v>181</v>
      </c>
      <c r="G42" s="35" t="s">
        <v>245</v>
      </c>
      <c r="H42" s="35" t="s">
        <v>250</v>
      </c>
      <c r="I42" s="35" t="s">
        <v>255</v>
      </c>
      <c r="J42" s="35" t="s">
        <v>261</v>
      </c>
      <c r="K42" s="35" t="s">
        <v>267</v>
      </c>
      <c r="L42" s="35" t="s">
        <v>275</v>
      </c>
      <c r="M42" s="35" t="s">
        <v>279</v>
      </c>
      <c r="N42" s="35" t="s">
        <v>376</v>
      </c>
      <c r="O42" s="35" t="s">
        <v>193</v>
      </c>
      <c r="P42" s="35"/>
    </row>
    <row r="44" spans="3:21">
      <c r="C44" s="39" t="s">
        <v>148</v>
      </c>
      <c r="D44" s="82">
        <v>142.21242799999999</v>
      </c>
      <c r="E44" s="82">
        <v>44.473866620603609</v>
      </c>
      <c r="F44" s="82">
        <v>91.49</v>
      </c>
      <c r="G44" s="82">
        <v>141.09264991999996</v>
      </c>
      <c r="H44" s="93">
        <v>189.85683607765506</v>
      </c>
      <c r="I44" s="93">
        <v>49.500840510139987</v>
      </c>
      <c r="J44" s="93">
        <v>101.2425289354412</v>
      </c>
      <c r="K44" s="93">
        <v>153.4343396388804</v>
      </c>
      <c r="L44" s="306">
        <v>210.03664256285271</v>
      </c>
      <c r="M44" s="306">
        <v>61.967039766487034</v>
      </c>
      <c r="N44" s="306">
        <v>129.3086518804256</v>
      </c>
      <c r="O44" s="84">
        <v>0.27721673134894909</v>
      </c>
      <c r="P44" s="84"/>
      <c r="S44" s="56"/>
    </row>
    <row r="45" spans="3:21">
      <c r="C45" s="39" t="s">
        <v>149</v>
      </c>
      <c r="D45" s="82">
        <v>32.119118</v>
      </c>
      <c r="E45" s="82">
        <v>9.8142137389272204</v>
      </c>
      <c r="F45" s="82">
        <v>19.12</v>
      </c>
      <c r="G45" s="82">
        <v>29.269954501993798</v>
      </c>
      <c r="H45" s="93">
        <v>41.331848583780641</v>
      </c>
      <c r="I45" s="93">
        <v>12.118434744961879</v>
      </c>
      <c r="J45" s="93">
        <v>25.4590638666742</v>
      </c>
      <c r="K45" s="93">
        <v>40.195760113333357</v>
      </c>
      <c r="L45" s="306">
        <v>61.750317323333341</v>
      </c>
      <c r="M45" s="306">
        <v>18.951191729999987</v>
      </c>
      <c r="N45" s="306">
        <v>41.571606829999986</v>
      </c>
      <c r="O45" s="84">
        <v>0.63288041727319877</v>
      </c>
      <c r="P45" s="84"/>
      <c r="R45" s="46"/>
      <c r="S45" s="56"/>
      <c r="T45" s="94"/>
      <c r="U45" s="56"/>
    </row>
    <row r="46" spans="3:21">
      <c r="C46" s="85" t="s">
        <v>150</v>
      </c>
      <c r="D46" s="86">
        <v>174.331546</v>
      </c>
      <c r="E46" s="86">
        <v>54.288080359530831</v>
      </c>
      <c r="F46" s="86">
        <v>110.61</v>
      </c>
      <c r="G46" s="86">
        <v>170.36260442199375</v>
      </c>
      <c r="H46" s="95">
        <v>231.1886846614357</v>
      </c>
      <c r="I46" s="95">
        <v>61.619275255101869</v>
      </c>
      <c r="J46" s="95">
        <v>126.7015928021154</v>
      </c>
      <c r="K46" s="95">
        <v>193.63009975221377</v>
      </c>
      <c r="L46" s="307">
        <v>271.78695988618603</v>
      </c>
      <c r="M46" s="307">
        <v>80.918231496487024</v>
      </c>
      <c r="N46" s="307">
        <v>170.88025871042558</v>
      </c>
      <c r="O46" s="84">
        <v>0.34868279815005265</v>
      </c>
      <c r="P46" s="84"/>
      <c r="R46" s="96"/>
      <c r="S46" s="96"/>
      <c r="T46" s="78"/>
    </row>
    <row r="47" spans="3:21">
      <c r="C47" s="39" t="s">
        <v>151</v>
      </c>
      <c r="D47" s="82">
        <v>2.0687429810810811</v>
      </c>
      <c r="E47" s="82">
        <v>0.52031692000000007</v>
      </c>
      <c r="F47" s="82">
        <v>1.950624895907336</v>
      </c>
      <c r="G47" s="82">
        <v>2.8351109000000001</v>
      </c>
      <c r="H47" s="93">
        <v>3.7385869045400595</v>
      </c>
      <c r="I47" s="93">
        <v>2.4962802000000006</v>
      </c>
      <c r="J47" s="93">
        <v>4.0152448700000001</v>
      </c>
      <c r="K47" s="93">
        <v>5.71270188</v>
      </c>
      <c r="L47" s="306">
        <v>7.8919582299999993</v>
      </c>
      <c r="M47" s="306">
        <v>0.51355971999999994</v>
      </c>
      <c r="N47" s="306">
        <v>2.7219304499999994</v>
      </c>
      <c r="O47" s="84">
        <v>-0.32210100800153707</v>
      </c>
      <c r="P47" s="84"/>
      <c r="S47" s="56"/>
      <c r="T47" s="46"/>
      <c r="U47" s="56"/>
    </row>
    <row r="48" spans="3:21">
      <c r="C48" s="39" t="s">
        <v>152</v>
      </c>
      <c r="D48" s="82">
        <v>16.556582869999986</v>
      </c>
      <c r="E48" s="82">
        <v>4.2192818136180721</v>
      </c>
      <c r="F48" s="82">
        <v>8.9266019144002442</v>
      </c>
      <c r="G48" s="82">
        <v>14.829165316732769</v>
      </c>
      <c r="H48" s="93">
        <v>19.794728279999998</v>
      </c>
      <c r="I48" s="93">
        <v>4.3107863725965139</v>
      </c>
      <c r="J48" s="93">
        <v>9.6281330481503584</v>
      </c>
      <c r="K48" s="93">
        <v>13.381970600000006</v>
      </c>
      <c r="L48" s="306">
        <v>17.874865330000009</v>
      </c>
      <c r="M48" s="306">
        <v>2.58901457999999</v>
      </c>
      <c r="N48" s="306">
        <v>7.8526475200000263</v>
      </c>
      <c r="O48" s="84">
        <v>-0.1844060026249239</v>
      </c>
      <c r="P48" s="84"/>
      <c r="S48" s="56"/>
      <c r="U48" s="56"/>
    </row>
    <row r="49" spans="3:20">
      <c r="C49" s="85" t="s">
        <v>153</v>
      </c>
      <c r="D49" s="86">
        <v>192.95687185108105</v>
      </c>
      <c r="E49" s="86">
        <v>59.027679093148905</v>
      </c>
      <c r="F49" s="86">
        <v>121.48722681030759</v>
      </c>
      <c r="G49" s="86">
        <v>188.02688063872651</v>
      </c>
      <c r="H49" s="95">
        <v>254.72199984597574</v>
      </c>
      <c r="I49" s="95">
        <v>68.42634182769838</v>
      </c>
      <c r="J49" s="95">
        <v>140.34497072026574</v>
      </c>
      <c r="K49" s="95">
        <v>212.72477223221378</v>
      </c>
      <c r="L49" s="307">
        <v>297.55378344618606</v>
      </c>
      <c r="M49" s="307">
        <v>84.020805796487025</v>
      </c>
      <c r="N49" s="307">
        <v>181.45483668042561</v>
      </c>
      <c r="O49" s="84">
        <v>0.29292012210469354</v>
      </c>
      <c r="P49" s="84"/>
      <c r="Q49" s="45"/>
      <c r="S49" s="47"/>
    </row>
    <row r="50" spans="3:20">
      <c r="C50" s="88" t="s">
        <v>154</v>
      </c>
      <c r="D50" s="82">
        <v>0.58904100000000004</v>
      </c>
      <c r="E50" s="82">
        <v>0</v>
      </c>
      <c r="F50" s="82">
        <v>0</v>
      </c>
      <c r="G50" s="82">
        <v>0</v>
      </c>
      <c r="H50" s="82">
        <v>0</v>
      </c>
      <c r="I50" s="82">
        <v>0</v>
      </c>
      <c r="J50" s="93">
        <v>0.97899999999999998</v>
      </c>
      <c r="K50" s="93">
        <v>0.97899999999999998</v>
      </c>
      <c r="L50" s="306">
        <v>0.97899999999999998</v>
      </c>
      <c r="M50" s="82">
        <v>0</v>
      </c>
      <c r="N50" s="82">
        <v>0</v>
      </c>
      <c r="O50" s="84">
        <v>-1</v>
      </c>
      <c r="P50" s="45"/>
      <c r="S50" s="47"/>
    </row>
    <row r="51" spans="3:20">
      <c r="C51" s="39" t="s">
        <v>155</v>
      </c>
      <c r="D51" s="82">
        <v>30.382739801958866</v>
      </c>
      <c r="E51" s="82">
        <v>7.3610225013028217</v>
      </c>
      <c r="F51" s="82">
        <v>14.83</v>
      </c>
      <c r="G51" s="82">
        <v>22.87636482522753</v>
      </c>
      <c r="H51" s="93">
        <v>32.637629221200001</v>
      </c>
      <c r="I51" s="93">
        <v>8.6815160169184296</v>
      </c>
      <c r="J51" s="93">
        <v>17.540029769919588</v>
      </c>
      <c r="K51" s="93">
        <v>26.684743100000006</v>
      </c>
      <c r="L51" s="306">
        <v>36.321737110000001</v>
      </c>
      <c r="M51" s="306">
        <v>10.343796970000001</v>
      </c>
      <c r="N51" s="306">
        <v>21.095434949999998</v>
      </c>
      <c r="O51" s="84">
        <v>0.20270234581800883</v>
      </c>
      <c r="P51" s="84"/>
      <c r="S51" s="47"/>
    </row>
    <row r="52" spans="3:20">
      <c r="C52" s="39" t="s">
        <v>156</v>
      </c>
      <c r="D52" s="82">
        <v>19.24452540133333</v>
      </c>
      <c r="E52" s="82">
        <v>4.850620992899394</v>
      </c>
      <c r="F52" s="82">
        <v>7.81</v>
      </c>
      <c r="G52" s="82">
        <v>12.304825390000003</v>
      </c>
      <c r="H52" s="93">
        <v>16.910995637332668</v>
      </c>
      <c r="I52" s="93">
        <v>5.3959740700000003</v>
      </c>
      <c r="J52" s="93">
        <v>10.251706149999995</v>
      </c>
      <c r="K52" s="93">
        <v>15.49373808</v>
      </c>
      <c r="L52" s="306">
        <v>20.901513240000018</v>
      </c>
      <c r="M52" s="306">
        <v>6.1694843999999982</v>
      </c>
      <c r="N52" s="306">
        <v>12.841028410000003</v>
      </c>
      <c r="O52" s="84">
        <v>0.25257476386016098</v>
      </c>
      <c r="P52" s="84"/>
      <c r="R52" s="56"/>
      <c r="S52" s="56"/>
    </row>
    <row r="53" spans="3:20">
      <c r="C53" s="39" t="s">
        <v>157</v>
      </c>
      <c r="D53" s="82">
        <v>7.3119478281520571</v>
      </c>
      <c r="E53" s="82">
        <v>1.8946483299999997</v>
      </c>
      <c r="F53" s="82">
        <v>4</v>
      </c>
      <c r="G53" s="82">
        <v>5.9821485590760277</v>
      </c>
      <c r="H53" s="93">
        <v>8.3286121681520555</v>
      </c>
      <c r="I53" s="93">
        <v>2.1511481899999998</v>
      </c>
      <c r="J53" s="93">
        <v>4.4755579090760262</v>
      </c>
      <c r="K53" s="93">
        <v>6.6874648090760269</v>
      </c>
      <c r="L53" s="306">
        <v>9.2854463781520611</v>
      </c>
      <c r="M53" s="306">
        <v>2.2363476300000009</v>
      </c>
      <c r="N53" s="306">
        <v>4.638204559076029</v>
      </c>
      <c r="O53" s="84">
        <v>3.6341089380202307E-2</v>
      </c>
      <c r="P53" s="84"/>
      <c r="S53" s="47"/>
      <c r="T53" s="96"/>
    </row>
    <row r="54" spans="3:20">
      <c r="C54" s="39" t="s">
        <v>158</v>
      </c>
      <c r="D54" s="82">
        <v>56.939213031444254</v>
      </c>
      <c r="E54" s="82">
        <v>14.106291824202215</v>
      </c>
      <c r="F54" s="82">
        <v>26.64</v>
      </c>
      <c r="G54" s="82">
        <v>41.163338774303561</v>
      </c>
      <c r="H54" s="93">
        <v>57.877237026684725</v>
      </c>
      <c r="I54" s="93">
        <v>16.228638276918431</v>
      </c>
      <c r="J54" s="93">
        <v>32.267293828995605</v>
      </c>
      <c r="K54" s="93">
        <v>48.865945989076032</v>
      </c>
      <c r="L54" s="306">
        <v>66.508696728152074</v>
      </c>
      <c r="M54" s="306">
        <v>18.749628999999999</v>
      </c>
      <c r="N54" s="306">
        <v>38.574667919076035</v>
      </c>
      <c r="O54" s="84">
        <v>0.19547267036111293</v>
      </c>
      <c r="P54" s="84"/>
      <c r="Q54" s="46"/>
      <c r="R54" s="56"/>
      <c r="S54" s="46"/>
      <c r="T54" s="56"/>
    </row>
    <row r="55" spans="3:20">
      <c r="C55" s="88" t="s">
        <v>154</v>
      </c>
      <c r="D55" s="82">
        <v>5.8859999999999992</v>
      </c>
      <c r="E55" s="82">
        <v>0</v>
      </c>
      <c r="F55" s="97">
        <v>-1.4</v>
      </c>
      <c r="G55" s="97">
        <v>-1.4</v>
      </c>
      <c r="H55" s="98">
        <v>-1.4</v>
      </c>
      <c r="I55" s="98" t="s">
        <v>256</v>
      </c>
      <c r="J55" s="98" t="s">
        <v>256</v>
      </c>
      <c r="K55" s="98" t="s">
        <v>256</v>
      </c>
      <c r="L55" s="98" t="s">
        <v>256</v>
      </c>
      <c r="M55" s="98" t="s">
        <v>256</v>
      </c>
      <c r="N55" s="98" t="s">
        <v>256</v>
      </c>
      <c r="O55" s="84" t="s">
        <v>174</v>
      </c>
      <c r="P55" s="45"/>
      <c r="S55" s="278"/>
    </row>
    <row r="56" spans="3:20">
      <c r="C56" s="85" t="s">
        <v>159</v>
      </c>
      <c r="D56" s="86">
        <v>136.01765881963678</v>
      </c>
      <c r="E56" s="86">
        <v>44.921387268946688</v>
      </c>
      <c r="F56" s="86">
        <v>94.847226810307589</v>
      </c>
      <c r="G56" s="86">
        <v>146.86354186442298</v>
      </c>
      <c r="H56" s="95">
        <v>196.84476281929102</v>
      </c>
      <c r="I56" s="95">
        <v>52.197703550779949</v>
      </c>
      <c r="J56" s="95">
        <v>108.07767689127013</v>
      </c>
      <c r="K56" s="95">
        <v>163.85882624313774</v>
      </c>
      <c r="L56" s="307">
        <v>231.04508671803399</v>
      </c>
      <c r="M56" s="307">
        <v>65.271176796487026</v>
      </c>
      <c r="N56" s="307">
        <v>142.88016876134958</v>
      </c>
      <c r="O56" s="84">
        <v>0.32201369303202143</v>
      </c>
      <c r="P56" s="99"/>
      <c r="Q56" s="45"/>
      <c r="S56" s="47"/>
    </row>
    <row r="57" spans="3:20">
      <c r="C57" s="85" t="s">
        <v>160</v>
      </c>
      <c r="D57" s="86">
        <v>141.31461781963677</v>
      </c>
      <c r="E57" s="86">
        <v>44.921387268946688</v>
      </c>
      <c r="F57" s="86">
        <v>93.447226810307583</v>
      </c>
      <c r="G57" s="86">
        <v>145.46354186442298</v>
      </c>
      <c r="H57" s="95">
        <v>195.44476281929101</v>
      </c>
      <c r="I57" s="95">
        <v>52.197703550779949</v>
      </c>
      <c r="J57" s="95">
        <v>107.09867689127013</v>
      </c>
      <c r="K57" s="95">
        <v>162.87982624313801</v>
      </c>
      <c r="L57" s="307">
        <v>230.06608671803397</v>
      </c>
      <c r="M57" s="307">
        <v>65.271176796487026</v>
      </c>
      <c r="N57" s="307">
        <v>142.88016876134958</v>
      </c>
      <c r="O57" s="84">
        <v>0.33409835591532033</v>
      </c>
      <c r="P57" s="63"/>
      <c r="S57" s="47"/>
    </row>
    <row r="58" spans="3:20">
      <c r="C58" s="39" t="s">
        <v>161</v>
      </c>
      <c r="D58" s="82">
        <v>117.39233296855575</v>
      </c>
      <c r="E58" s="82">
        <v>40.181788535328614</v>
      </c>
      <c r="F58" s="82">
        <v>83.97</v>
      </c>
      <c r="G58" s="82">
        <v>129.1992656476902</v>
      </c>
      <c r="H58" s="93">
        <v>173.31144763475098</v>
      </c>
      <c r="I58" s="93">
        <v>45.390636978183437</v>
      </c>
      <c r="J58" s="93">
        <v>94.434298973119795</v>
      </c>
      <c r="K58" s="93">
        <v>144.76415376313773</v>
      </c>
      <c r="L58" s="306">
        <v>205.27826315803395</v>
      </c>
      <c r="M58" s="306">
        <v>62.168602496487026</v>
      </c>
      <c r="N58" s="306">
        <v>132.30559079134954</v>
      </c>
      <c r="O58" s="84">
        <v>0.40103322871078451</v>
      </c>
      <c r="P58" s="84"/>
      <c r="S58" s="47"/>
    </row>
    <row r="59" spans="3:20">
      <c r="C59" s="39" t="s">
        <v>162</v>
      </c>
      <c r="D59" s="82">
        <v>-0.18971273666666499</v>
      </c>
      <c r="E59" s="82">
        <v>0</v>
      </c>
      <c r="F59" s="82">
        <v>0.14000000000000001</v>
      </c>
      <c r="G59" s="82">
        <v>0.14442106999999899</v>
      </c>
      <c r="H59" s="93">
        <v>0.34942106999999872</v>
      </c>
      <c r="I59" s="93">
        <v>0</v>
      </c>
      <c r="J59" s="93">
        <v>0</v>
      </c>
      <c r="K59" s="93">
        <v>0</v>
      </c>
      <c r="L59" s="98">
        <v>-0.59783033333333335</v>
      </c>
      <c r="M59" s="98">
        <v>0</v>
      </c>
      <c r="N59" s="98">
        <v>0</v>
      </c>
      <c r="O59" s="84" t="s">
        <v>174</v>
      </c>
      <c r="P59" s="84"/>
      <c r="R59" s="74"/>
      <c r="S59" s="47"/>
    </row>
    <row r="60" spans="3:20">
      <c r="C60" s="39" t="s">
        <v>163</v>
      </c>
      <c r="D60" s="82">
        <v>9.9125403320307104</v>
      </c>
      <c r="E60" s="82">
        <v>4.7359096745693794</v>
      </c>
      <c r="F60" s="82">
        <v>7.15</v>
      </c>
      <c r="G60" s="82">
        <v>10.726179746967054</v>
      </c>
      <c r="H60" s="93">
        <v>20.55330968783009</v>
      </c>
      <c r="I60" s="93">
        <v>4.972961343513064</v>
      </c>
      <c r="J60" s="93">
        <v>10.71764985037885</v>
      </c>
      <c r="K60" s="93">
        <v>15.11665796549971</v>
      </c>
      <c r="L60" s="306">
        <v>24.522968805870899</v>
      </c>
      <c r="M60" s="306">
        <v>7.1287834019189944</v>
      </c>
      <c r="N60" s="306">
        <v>15.137807689351829</v>
      </c>
      <c r="O60" s="84">
        <v>0.41241857129870074</v>
      </c>
      <c r="P60" s="84"/>
      <c r="R60" s="74"/>
      <c r="S60" s="47"/>
    </row>
    <row r="61" spans="3:20">
      <c r="C61" s="39" t="s">
        <v>164</v>
      </c>
      <c r="D61" s="82">
        <v>-2.8935200000000001E-2</v>
      </c>
      <c r="E61" s="82">
        <v>0</v>
      </c>
      <c r="F61" s="82">
        <v>0</v>
      </c>
      <c r="G61" s="82">
        <v>0</v>
      </c>
      <c r="H61" s="93">
        <v>0</v>
      </c>
      <c r="I61" s="93">
        <v>0</v>
      </c>
      <c r="J61" s="93">
        <v>0</v>
      </c>
      <c r="K61" s="93">
        <v>0</v>
      </c>
      <c r="L61" s="93">
        <v>0</v>
      </c>
      <c r="M61" s="93"/>
      <c r="N61" s="93">
        <v>0</v>
      </c>
      <c r="O61" s="84" t="s">
        <v>174</v>
      </c>
      <c r="P61" s="84"/>
      <c r="R61" s="74"/>
      <c r="S61" s="47"/>
    </row>
    <row r="62" spans="3:20">
      <c r="C62" s="39" t="s">
        <v>165</v>
      </c>
      <c r="D62" s="82">
        <v>125.94434095093941</v>
      </c>
      <c r="E62" s="82">
        <v>40.185477594377311</v>
      </c>
      <c r="F62" s="82">
        <v>87.837226810307584</v>
      </c>
      <c r="G62" s="82">
        <v>136.281783187456</v>
      </c>
      <c r="H62" s="93">
        <v>176.64087420146095</v>
      </c>
      <c r="I62" s="93">
        <v>47.224742207266885</v>
      </c>
      <c r="J62" s="93">
        <v>97.360027040891282</v>
      </c>
      <c r="K62" s="93">
        <v>148.74216827763803</v>
      </c>
      <c r="L62" s="306">
        <v>205.92428757882976</v>
      </c>
      <c r="M62" s="306">
        <v>58.142393394568032</v>
      </c>
      <c r="N62" s="306">
        <v>127.74236107199775</v>
      </c>
      <c r="O62" s="84">
        <v>0.3120616843948274</v>
      </c>
      <c r="P62" s="84"/>
      <c r="Q62" s="45"/>
      <c r="R62" s="74"/>
      <c r="S62" s="291"/>
    </row>
    <row r="63" spans="3:20">
      <c r="C63" s="39" t="s">
        <v>166</v>
      </c>
      <c r="D63" s="82">
        <v>22.921243779575953</v>
      </c>
      <c r="E63" s="82">
        <v>7.4479864570701837</v>
      </c>
      <c r="F63" s="82">
        <v>18.806000000000001</v>
      </c>
      <c r="G63" s="82">
        <v>28.09941211296589</v>
      </c>
      <c r="H63" s="93">
        <v>36.41435335562867</v>
      </c>
      <c r="I63" s="93">
        <v>8.2195920692772031</v>
      </c>
      <c r="J63" s="93">
        <v>16.259356417949931</v>
      </c>
      <c r="K63" s="93">
        <v>25.383807539193338</v>
      </c>
      <c r="L63" s="306">
        <v>35.863846366314938</v>
      </c>
      <c r="M63" s="306">
        <v>10.639321069977822</v>
      </c>
      <c r="N63" s="306">
        <v>23.458744228345875</v>
      </c>
      <c r="O63" s="84">
        <v>0.44278430371622801</v>
      </c>
      <c r="P63" s="84"/>
      <c r="Q63" s="46"/>
      <c r="R63" s="74"/>
      <c r="S63" s="56"/>
    </row>
    <row r="64" spans="3:20">
      <c r="C64" s="39" t="s">
        <v>167</v>
      </c>
      <c r="D64" s="82">
        <v>1.6686465356403582E-3</v>
      </c>
      <c r="E64" s="82">
        <v>-7.8638364000000772E-4</v>
      </c>
      <c r="F64" s="82">
        <v>0</v>
      </c>
      <c r="G64" s="82">
        <v>2.0451932078201927E-3</v>
      </c>
      <c r="H64" s="93">
        <v>2.4758939276403736E-3</v>
      </c>
      <c r="I64" s="93">
        <v>1.4154504560000131E-3</v>
      </c>
      <c r="J64" s="93">
        <v>2.8860000000000001E-3</v>
      </c>
      <c r="K64" s="98">
        <v>-4.7804022000000413E-3</v>
      </c>
      <c r="L64" s="306">
        <v>1.200074668800011E-2</v>
      </c>
      <c r="M64" s="306">
        <v>3.0055175360000231E-3</v>
      </c>
      <c r="N64" s="306">
        <v>6.6039910720000613E-3</v>
      </c>
      <c r="O64" s="84">
        <v>1.2882851947332159</v>
      </c>
      <c r="P64" s="84"/>
      <c r="Q64" s="46"/>
      <c r="R64" s="74"/>
      <c r="S64" s="47"/>
    </row>
    <row r="65" spans="3:19">
      <c r="C65" s="90" t="s">
        <v>168</v>
      </c>
      <c r="D65" s="91">
        <v>103.02309717136345</v>
      </c>
      <c r="E65" s="91">
        <v>32.737491137307124</v>
      </c>
      <c r="F65" s="91">
        <v>69.031999999999996</v>
      </c>
      <c r="G65" s="91">
        <v>108.18237107449004</v>
      </c>
      <c r="H65" s="91">
        <v>140.22652084583223</v>
      </c>
      <c r="I65" s="91">
        <v>39.003734687533679</v>
      </c>
      <c r="J65" s="91">
        <v>81.100676000000007</v>
      </c>
      <c r="K65" s="91">
        <v>123.35358033624465</v>
      </c>
      <c r="L65" s="308">
        <v>170.04844046582684</v>
      </c>
      <c r="M65" s="308">
        <v>47.5030723245902</v>
      </c>
      <c r="N65" s="308">
        <v>104.27701285257987</v>
      </c>
      <c r="O65" s="92">
        <v>0.28577242503601163</v>
      </c>
      <c r="P65" s="84"/>
      <c r="Q65" s="45"/>
      <c r="R65" s="74"/>
      <c r="S65" s="47"/>
    </row>
    <row r="66" spans="3:19">
      <c r="C66" s="90" t="s">
        <v>169</v>
      </c>
      <c r="D66" s="91">
        <v>107.43392519136344</v>
      </c>
      <c r="E66" s="91">
        <v>32.737491137307124</v>
      </c>
      <c r="F66" s="91">
        <v>67.94</v>
      </c>
      <c r="G66" s="91">
        <v>106.78237107449003</v>
      </c>
      <c r="H66" s="91">
        <v>139.11492084583222</v>
      </c>
      <c r="I66" s="91">
        <v>39.003734687533679</v>
      </c>
      <c r="J66" s="91">
        <v>80.285171331882907</v>
      </c>
      <c r="K66" s="91">
        <v>122.53807566812755</v>
      </c>
      <c r="L66" s="308">
        <v>169.23994046582683</v>
      </c>
      <c r="M66" s="308">
        <v>47.5030723245902</v>
      </c>
      <c r="N66" s="308">
        <v>104.27701285257987</v>
      </c>
      <c r="O66" s="92">
        <v>0.28577242503601163</v>
      </c>
      <c r="P66" s="84"/>
      <c r="R66" s="74"/>
      <c r="S66" s="65"/>
    </row>
    <row r="67" spans="3:19">
      <c r="C67" s="90" t="s">
        <v>514</v>
      </c>
      <c r="D67" s="91">
        <v>107.43392519136344</v>
      </c>
      <c r="E67" s="91">
        <v>32.737491137307124</v>
      </c>
      <c r="F67" s="91">
        <v>67.94</v>
      </c>
      <c r="G67" s="91">
        <v>106.78237107449003</v>
      </c>
      <c r="H67" s="91">
        <v>139.11492084583222</v>
      </c>
      <c r="I67" s="91">
        <v>39.003734687533679</v>
      </c>
      <c r="J67" s="91">
        <v>81.100676000000007</v>
      </c>
      <c r="K67" s="91">
        <v>122.53807566812755</v>
      </c>
      <c r="L67" s="308">
        <v>169.23994046582683</v>
      </c>
      <c r="M67" s="308">
        <v>47.5030723245902</v>
      </c>
      <c r="N67" s="308">
        <v>103.79751285257987</v>
      </c>
      <c r="O67" s="92">
        <v>0.27986002055741022</v>
      </c>
      <c r="P67" s="44"/>
      <c r="R67" s="74"/>
      <c r="S67" s="47"/>
    </row>
    <row r="68" spans="3:19">
      <c r="D68" s="100"/>
      <c r="E68" s="100"/>
      <c r="F68" s="100"/>
      <c r="G68" s="100"/>
      <c r="H68" s="100"/>
      <c r="I68" s="100"/>
      <c r="J68" s="100"/>
      <c r="K68" s="100"/>
      <c r="L68" s="100"/>
      <c r="M68" s="100"/>
      <c r="N68" s="100"/>
      <c r="O68" s="84"/>
      <c r="R68" s="56"/>
      <c r="S68" s="47"/>
    </row>
    <row r="69" spans="3:19">
      <c r="C69" s="90" t="s">
        <v>170</v>
      </c>
      <c r="D69" s="435">
        <v>0.46548873981420863</v>
      </c>
      <c r="E69" s="435">
        <v>0.14791764092314408</v>
      </c>
      <c r="F69" s="435">
        <v>0.31190693707649852</v>
      </c>
      <c r="G69" s="435">
        <v>0.48879986104295658</v>
      </c>
      <c r="H69" s="435">
        <v>0.6335847811727503</v>
      </c>
      <c r="I69" s="435">
        <v>0.17623037751959975</v>
      </c>
      <c r="J69" s="435">
        <v>0.36643677491588672</v>
      </c>
      <c r="K69" s="435">
        <v>0.55734785925509711</v>
      </c>
      <c r="L69" s="436">
        <v>0.76832901002913656</v>
      </c>
      <c r="M69" s="436">
        <v>0.21487801826682565</v>
      </c>
      <c r="N69" s="436">
        <v>0.47164224006964672</v>
      </c>
      <c r="O69" s="92">
        <v>0.28710400362493438</v>
      </c>
      <c r="P69" s="50"/>
      <c r="R69" s="74"/>
      <c r="S69" s="47"/>
    </row>
    <row r="70" spans="3:19">
      <c r="C70" s="90" t="s">
        <v>523</v>
      </c>
      <c r="D70" s="435">
        <v>0.48541816178792219</v>
      </c>
      <c r="E70" s="435">
        <v>0.14791764092314408</v>
      </c>
      <c r="F70" s="435">
        <v>0.30697295898970489</v>
      </c>
      <c r="G70" s="435">
        <v>0.48247424811116985</v>
      </c>
      <c r="H70" s="435">
        <v>0.62856224450491172</v>
      </c>
      <c r="I70" s="435">
        <v>0.17623037751959975</v>
      </c>
      <c r="J70" s="435">
        <v>0.3627520842911911</v>
      </c>
      <c r="K70" s="435">
        <v>0.55366316863040144</v>
      </c>
      <c r="L70" s="436">
        <v>0.76467596856102982</v>
      </c>
      <c r="M70" s="436">
        <v>0.21487801826682565</v>
      </c>
      <c r="N70" s="436">
        <v>0.47164224006964672</v>
      </c>
      <c r="O70" s="92">
        <v>0.30017789144127005</v>
      </c>
      <c r="P70" s="50"/>
      <c r="R70" s="74"/>
      <c r="S70" s="47"/>
    </row>
    <row r="71" spans="3:19">
      <c r="C71" s="90" t="s">
        <v>524</v>
      </c>
      <c r="D71" s="435">
        <v>0.48541816178792219</v>
      </c>
      <c r="E71" s="435">
        <v>0.14791764092314408</v>
      </c>
      <c r="F71" s="435">
        <v>0.30697295898970489</v>
      </c>
      <c r="G71" s="435">
        <v>0.48247424811116985</v>
      </c>
      <c r="H71" s="435">
        <v>0.62856224450491172</v>
      </c>
      <c r="I71" s="435">
        <v>0.17623037751959975</v>
      </c>
      <c r="J71" s="435">
        <v>0.36643677491588672</v>
      </c>
      <c r="K71" s="435">
        <v>0.55366316863040144</v>
      </c>
      <c r="L71" s="436">
        <v>0.76467596856102982</v>
      </c>
      <c r="M71" s="436">
        <v>0.21487801826682565</v>
      </c>
      <c r="N71" s="436">
        <v>0.46947347393484085</v>
      </c>
      <c r="O71" s="92">
        <v>0.28118547611004807</v>
      </c>
      <c r="P71" s="74"/>
      <c r="R71" s="74"/>
      <c r="S71" s="47"/>
    </row>
    <row r="72" spans="3:19">
      <c r="C72" s="101"/>
      <c r="D72" s="102"/>
      <c r="E72" s="102"/>
      <c r="F72" s="102"/>
      <c r="G72" s="102"/>
      <c r="H72" s="102"/>
      <c r="I72" s="102"/>
      <c r="J72" s="102"/>
      <c r="K72" s="102"/>
      <c r="L72" s="102"/>
      <c r="M72" s="102"/>
      <c r="N72" s="102"/>
      <c r="O72" s="84"/>
      <c r="P72" s="74"/>
    </row>
    <row r="73" spans="3:19">
      <c r="C73" s="101"/>
      <c r="D73" s="101"/>
      <c r="E73" s="101"/>
      <c r="F73" s="101"/>
      <c r="G73" s="101"/>
      <c r="H73" s="101"/>
      <c r="I73" s="101"/>
      <c r="J73" s="101"/>
      <c r="K73" s="101"/>
      <c r="L73" s="101"/>
      <c r="M73" s="101"/>
      <c r="N73" s="101"/>
      <c r="O73" s="101"/>
      <c r="P73" s="74"/>
    </row>
    <row r="76" spans="3:19">
      <c r="E76" s="46"/>
      <c r="I76" s="65"/>
      <c r="J76" s="65"/>
      <c r="K76" s="65"/>
      <c r="L76" s="65"/>
      <c r="M76" s="103"/>
      <c r="N76" s="103"/>
    </row>
    <row r="77" spans="3:19">
      <c r="D77" s="104"/>
      <c r="E77" s="104"/>
      <c r="F77" s="104"/>
      <c r="G77" s="104"/>
      <c r="H77" s="104"/>
      <c r="I77" s="104"/>
      <c r="J77" s="104"/>
      <c r="K77" s="104"/>
      <c r="L77" s="104"/>
      <c r="M77" s="321"/>
      <c r="N77" s="321"/>
      <c r="O77" s="49"/>
    </row>
    <row r="78" spans="3:19">
      <c r="K78" s="65"/>
      <c r="L78" s="65"/>
      <c r="M78" s="65"/>
      <c r="N78" s="65"/>
      <c r="P78" s="105"/>
      <c r="R78" s="106"/>
    </row>
    <row r="79" spans="3:19">
      <c r="N79" s="65"/>
      <c r="P79" s="105"/>
      <c r="R79" s="106"/>
    </row>
    <row r="80" spans="3:19">
      <c r="R80" s="107"/>
    </row>
    <row r="82" spans="5:18">
      <c r="E82" s="105"/>
      <c r="F82" s="105"/>
      <c r="G82" s="105"/>
      <c r="H82" s="105"/>
      <c r="I82" s="105"/>
      <c r="J82" s="105"/>
      <c r="K82" s="105"/>
      <c r="L82" s="105"/>
      <c r="M82" s="105"/>
      <c r="N82" s="105"/>
      <c r="O82" s="105"/>
      <c r="P82" s="105"/>
      <c r="R82" s="106"/>
    </row>
    <row r="83" spans="5:18">
      <c r="R83" s="106"/>
    </row>
    <row r="84" spans="5:18">
      <c r="E84" s="108"/>
      <c r="F84" s="108"/>
      <c r="G84" s="108"/>
      <c r="H84" s="108"/>
      <c r="I84" s="108"/>
      <c r="J84" s="108"/>
      <c r="K84" s="108"/>
      <c r="L84" s="108"/>
      <c r="M84" s="108"/>
      <c r="N84" s="108"/>
      <c r="O84" s="108"/>
      <c r="P84" s="108"/>
      <c r="Q84" s="96"/>
      <c r="R84" s="96"/>
    </row>
  </sheetData>
  <hyperlinks>
    <hyperlink ref="R6" location="Cover!A1" display="cover" xr:uid="{45CA9202-7EAB-4098-B36F-2B18FD206E10}"/>
  </hyperlinks>
  <printOptions horizontalCentered="1" verticalCentered="1"/>
  <pageMargins left="0.31496062992125984" right="0.31496062992125984" top="0.35433070866141736" bottom="0.35433070866141736" header="0.31496062992125984" footer="0.31496062992125984"/>
  <pageSetup paperSize="9" scale="52" fitToHeight="0" orientation="landscape" r:id="rId1"/>
  <headerFooter>
    <oddFooter>&amp;L&amp;12&amp;D &amp;T&amp;C&amp;12Page &amp;P of &amp;N&amp;R&amp;"-,Bold"&amp;12Optima bank&amp;"-,Regular"
Results factsheet</oddFooter>
  </headerFooter>
  <rowBreaks count="1" manualBreakCount="1">
    <brk id="3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5" ma:contentTypeDescription="Δημιουργία νέου εγγράφου" ma:contentTypeScope="" ma:versionID="7e50773b8f0d1e3df9137a86f110ed16">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532dcc64ea401e265c915e302d2411b0"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3.xml><?xml version="1.0" encoding="utf-8"?>
<?mso-contentType ?>
<SharedContentType xmlns="Microsoft.SharePoint.Taxonomy.ContentTypeSync" SourceId="b65ce7d0-cd28-4c5d-8f6b-b99a4a57076d"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0B41D8-17F8-4DCE-A18F-2A0F6D268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8C641F-252A-41AB-BF5C-2B5F6425F6EC}">
  <ds:schemaRefs>
    <ds:schemaRef ds:uri="http://purl.org/dc/terms/"/>
    <ds:schemaRef ds:uri="e1d2947e-82e0-40da-aae3-edcef3cfc749"/>
    <ds:schemaRef ds:uri="http://purl.org/dc/elements/1.1/"/>
    <ds:schemaRef ds:uri="417c5491-d084-478d-920d-20cdcf51118e"/>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15E62A3-83EC-4F58-B64E-802C42172A58}">
  <ds:schemaRefs>
    <ds:schemaRef ds:uri="Microsoft.SharePoint.Taxonomy.ContentTypeSync"/>
  </ds:schemaRefs>
</ds:datastoreItem>
</file>

<file path=customXml/itemProps4.xml><?xml version="1.0" encoding="utf-8"?>
<ds:datastoreItem xmlns:ds="http://schemas.openxmlformats.org/officeDocument/2006/customXml" ds:itemID="{61E74C04-509A-4331-905B-92CA815860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13</vt:i4>
      </vt:variant>
    </vt:vector>
  </HeadingPairs>
  <TitlesOfParts>
    <vt:vector size="30" baseType="lpstr">
      <vt:lpstr>Cover</vt:lpstr>
      <vt:lpstr>Dashboard</vt:lpstr>
      <vt:lpstr>KPIs</vt:lpstr>
      <vt:lpstr>ΙΣΟΛΟΓΙΣΜΟΣ</vt:lpstr>
      <vt:lpstr>ΙΣΟΛΟΓΙΣΜΟΣ (2)</vt:lpstr>
      <vt:lpstr>Balance Sheet</vt:lpstr>
      <vt:lpstr>ΚΑΤΑΣΤΑΣΗ ΑΠΟΤΕΛΕΣΜΑΤΩΝ</vt:lpstr>
      <vt:lpstr>ΚΑΤΑΣΤΑΣΗ ΑΠΟΤΕΛΕΣΜΑΤΩΝ (2)</vt:lpstr>
      <vt:lpstr>P&amp;L</vt:lpstr>
      <vt:lpstr>NII NFI</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'Customer Funds'!Print_Area</vt:lpstr>
      <vt:lpstr>Dashboard!Print_Area</vt:lpstr>
      <vt:lpstr>Glossary!Print_Area</vt:lpstr>
      <vt:lpstr>'IFRS9 stages'!Print_Area</vt:lpstr>
      <vt:lpstr>KPIs!Print_Area</vt:lpstr>
      <vt:lpstr>Loans!Print_Area</vt:lpstr>
      <vt:lpstr>'NII NFI'!Print_Area</vt:lpstr>
      <vt:lpstr>'P&amp;L'!Print_Area</vt:lpstr>
      <vt:lpstr>Securities!Print_Area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factsheet</dc:title>
  <dc:creator>Doukas Georgios</dc:creator>
  <cp:lastModifiedBy>Doukas Georgios</cp:lastModifiedBy>
  <cp:lastPrinted>2026-07-29T09:12:43Z</cp:lastPrinted>
  <dcterms:created xsi:type="dcterms:W3CDTF">2023-11-12T18:12:38Z</dcterms:created>
  <dcterms:modified xsi:type="dcterms:W3CDTF">2026-07-29T13:34:21Z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